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11640" tabRatio="900" activeTab="0"/>
  </bookViews>
  <sheets>
    <sheet name="Break Even Points" sheetId="1" r:id="rId1"/>
    <sheet name="Fixed&amp;Variable Costs Calculator" sheetId="2" r:id="rId2"/>
    <sheet name="Fixed &amp; Variable Costs (1)" sheetId="3" r:id="rId3"/>
    <sheet name="Fixed &amp; Variable Costs (2)" sheetId="4" r:id="rId4"/>
    <sheet name="Fixed &amp; Variable Costs (3)" sheetId="5" r:id="rId5"/>
    <sheet name="Balance Sheet Jan - Nov 2007" sheetId="6" r:id="rId6"/>
  </sheets>
  <definedNames/>
  <calcPr fullCalcOnLoad="1"/>
</workbook>
</file>

<file path=xl/comments1.xml><?xml version="1.0" encoding="utf-8"?>
<comments xmlns="http://schemas.openxmlformats.org/spreadsheetml/2006/main">
  <authors>
    <author>Admin</author>
  </authors>
  <commentList>
    <comment ref="B43" authorId="0">
      <text>
        <r>
          <rPr>
            <b/>
            <sz val="8"/>
            <rFont val="Tahoma"/>
            <family val="0"/>
          </rPr>
          <t>Surplus rather than cost due to funds raised other than dues.</t>
        </r>
      </text>
    </comment>
  </commentList>
</comments>
</file>

<file path=xl/comments3.xml><?xml version="1.0" encoding="utf-8"?>
<comments xmlns="http://schemas.openxmlformats.org/spreadsheetml/2006/main">
  <authors>
    <author>B</author>
  </authors>
  <commentList>
    <comment ref="G50" authorId="0">
      <text>
        <r>
          <rPr>
            <b/>
            <sz val="8"/>
            <rFont val="Tahoma"/>
            <family val="0"/>
          </rPr>
          <t>Variable costs adjusted for publication subscribers only are the proportion of variable costs borne by subscribers only and not borne by members without publication subsciption. This reduces the number of publications printed to only those going to subscribers.</t>
        </r>
        <r>
          <rPr>
            <sz val="8"/>
            <rFont val="Tahoma"/>
            <family val="0"/>
          </rPr>
          <t xml:space="preserve">
</t>
        </r>
      </text>
    </comment>
  </commentList>
</comments>
</file>

<file path=xl/comments4.xml><?xml version="1.0" encoding="utf-8"?>
<comments xmlns="http://schemas.openxmlformats.org/spreadsheetml/2006/main">
  <authors>
    <author>B</author>
  </authors>
  <commentList>
    <comment ref="G48" authorId="0">
      <text>
        <r>
          <rPr>
            <b/>
            <sz val="8"/>
            <rFont val="Tahoma"/>
            <family val="0"/>
          </rPr>
          <t>Variable costs adjusted for publication subscribers only are the proportion of variable costs borne by subscribers only and not borne by members without publication subsciption. This reduces the number of publications printed to only those going to subscribers.</t>
        </r>
        <r>
          <rPr>
            <sz val="8"/>
            <rFont val="Tahoma"/>
            <family val="0"/>
          </rPr>
          <t xml:space="preserve">
</t>
        </r>
      </text>
    </comment>
  </commentList>
</comments>
</file>

<file path=xl/comments5.xml><?xml version="1.0" encoding="utf-8"?>
<comments xmlns="http://schemas.openxmlformats.org/spreadsheetml/2006/main">
  <authors>
    <author>B</author>
  </authors>
  <commentList>
    <comment ref="G48" authorId="0">
      <text>
        <r>
          <rPr>
            <b/>
            <sz val="8"/>
            <rFont val="Tahoma"/>
            <family val="0"/>
          </rPr>
          <t>Variable costs adjusted for publication subscribers only are the proportion of variable costs borne by subscribers only and not borne by members without publication subsciption. This reduces the number of publications printed to only those going to subscribers.</t>
        </r>
        <r>
          <rPr>
            <sz val="8"/>
            <rFont val="Tahoma"/>
            <family val="0"/>
          </rPr>
          <t xml:space="preserve">
</t>
        </r>
      </text>
    </comment>
  </commentList>
</comments>
</file>

<file path=xl/sharedStrings.xml><?xml version="1.0" encoding="utf-8"?>
<sst xmlns="http://schemas.openxmlformats.org/spreadsheetml/2006/main" count="378" uniqueCount="211">
  <si>
    <t>Dues</t>
  </si>
  <si>
    <t>W/O Publication</t>
  </si>
  <si>
    <t>Default</t>
  </si>
  <si>
    <t>Fixed &amp; Variable Costs</t>
  </si>
  <si>
    <t>Costs are calculated from  1 Jan - 3 Dec YTD Balance Sheet, then multiplied by 12/11(twelve elevenths) to extrapolate for full year.</t>
  </si>
  <si>
    <t>Fixed costs include life member service, which includes publication fixed costs and cost of copies of publication for all life members (marginal cost of publication x number of life members).</t>
  </si>
  <si>
    <t>Fixed costs are offset by recurring or fixed income. Convention costs are included in fixed costs but are offset by Convention revenue included in offsets.</t>
  </si>
  <si>
    <t>Variable costs adjusted for publication subscribers only are variable costs assuming subscribers only and no memberships without publication subsciption. This reduces the number of publications printed to only those going to subscribers.</t>
  </si>
  <si>
    <t>Life members are not counted as currently paying members for purposes of average cost determination, since they are not currently a source of revenue. ~1000 currently paying members, excluding life members not currently paying.</t>
  </si>
  <si>
    <t>Fixed Costs</t>
  </si>
  <si>
    <t>Value Used</t>
  </si>
  <si>
    <t>Enter Test Value. To eliminate item, enter 0. Blank will result in use of default value.</t>
  </si>
  <si>
    <t>Variable Costs</t>
  </si>
  <si>
    <t>Used in Calculation</t>
  </si>
  <si>
    <t>Not adjusted for dues split</t>
  </si>
  <si>
    <t>Dues Split to Counties</t>
  </si>
  <si>
    <t>Total 53100 · Direct Mail</t>
  </si>
  <si>
    <t>Total 51000 · Membership Recruitment</t>
  </si>
  <si>
    <t>60002 · County Party Startup</t>
  </si>
  <si>
    <t>60003 · County Party Pass Throughs (1st year dues)</t>
  </si>
  <si>
    <t>Total 60000 · Party Distributions</t>
  </si>
  <si>
    <t>61200 · Convention</t>
  </si>
  <si>
    <t>Total w/o Publication</t>
  </si>
  <si>
    <t>61215 · Advertising</t>
  </si>
  <si>
    <t>Adjusted for Full Year</t>
  </si>
  <si>
    <t>61246 · Miscellaneous</t>
  </si>
  <si>
    <t>Adjusted for various dues splits</t>
  </si>
  <si>
    <t>61266 · Printing</t>
  </si>
  <si>
    <t>Total 61200 · Convention</t>
  </si>
  <si>
    <t>66158 · Postage</t>
  </si>
  <si>
    <t>66166 · Printing</t>
  </si>
  <si>
    <t>61000 · Administrative</t>
  </si>
  <si>
    <t>66100 · Magazine, Total Printing &amp; Postage</t>
  </si>
  <si>
    <t xml:space="preserve">61616 · Bad Debts Expense </t>
  </si>
  <si>
    <t xml:space="preserve">Administrative minus Bad Debts Expense </t>
  </si>
  <si>
    <t xml:space="preserve">Other </t>
  </si>
  <si>
    <t xml:space="preserve">65000 · Media Relations </t>
  </si>
  <si>
    <t>(enter name in column G, use column I for calculations, put amounts to be added in blue box in column J)</t>
  </si>
  <si>
    <t xml:space="preserve">66000 · Member Communications </t>
  </si>
  <si>
    <t xml:space="preserve">66166 · Printing </t>
  </si>
  <si>
    <t>Member Communications w/o Printing &amp; Postage</t>
  </si>
  <si>
    <t>Publication Provided to Life Members</t>
  </si>
  <si>
    <t xml:space="preserve">67000 · Outreach </t>
  </si>
  <si>
    <t xml:space="preserve">68000 · Party Development </t>
  </si>
  <si>
    <t>(enter name in column A, use column B for calculations, put amounts to be added in blue box in column C)</t>
  </si>
  <si>
    <t>Total</t>
  </si>
  <si>
    <t>Cost per Member</t>
  </si>
  <si>
    <t>Publication Subscribers Only</t>
  </si>
  <si>
    <t>Publication Press Run</t>
  </si>
  <si>
    <t>Total Variable costs borne by publication subscribers only</t>
  </si>
  <si>
    <t>Average Variable costs borne by publication subscribers only</t>
  </si>
  <si>
    <t>66200 · Website</t>
  </si>
  <si>
    <t>Print Publication</t>
  </si>
  <si>
    <t>Total without Publication</t>
  </si>
  <si>
    <t>Offsets (Recurrent or fixed income not from membership)</t>
  </si>
  <si>
    <t>Total Income</t>
  </si>
  <si>
    <t>Total 58000 · Other Fundraising Costs</t>
  </si>
  <si>
    <t>Total 41000 · Memberships</t>
  </si>
  <si>
    <t>Income not from Memberships</t>
  </si>
  <si>
    <t>Other Offsets</t>
  </si>
  <si>
    <t>(enter name in column A, use column B, D, E for calculations, put amounts to be offset in blue box in column C)</t>
  </si>
  <si>
    <t>Total Offsets against fixed costs</t>
  </si>
  <si>
    <t>Net Fixed Cost, unadjusted</t>
  </si>
  <si>
    <t>Net Fixed Cost, Adjusted for Full Year</t>
  </si>
  <si>
    <t>Avg Net Fixed Cost</t>
  </si>
  <si>
    <t>Net Fixed Cost without Publication</t>
  </si>
  <si>
    <t>Avg Net Fixed Cost without Publication</t>
  </si>
  <si>
    <t>Income</t>
  </si>
  <si>
    <t>41000 · Memberships</t>
  </si>
  <si>
    <t>41001 · Annual  Renewal</t>
  </si>
  <si>
    <t>41002 · Annual  New</t>
  </si>
  <si>
    <t>41003 · Annual Subscriptions</t>
  </si>
  <si>
    <t>42000 · Recurring Gifts</t>
  </si>
  <si>
    <t>42001 · General</t>
  </si>
  <si>
    <t>Total 42000 · Recurring Gifts</t>
  </si>
  <si>
    <t>43000 · Performance Based Gifts</t>
  </si>
  <si>
    <t>43001 · Elected Officials</t>
  </si>
  <si>
    <t>Total 43000 · Performance Based Gifts</t>
  </si>
  <si>
    <t>44000 · Appeals</t>
  </si>
  <si>
    <t>44001 · Direct Mail</t>
  </si>
  <si>
    <t>44002 · Telemarketing</t>
  </si>
  <si>
    <t>44003 · Personal</t>
  </si>
  <si>
    <t>Total 44000 · Appeals</t>
  </si>
  <si>
    <t>46000 · Events</t>
  </si>
  <si>
    <t>46001 · Convention Banquet</t>
  </si>
  <si>
    <t>Total 46000 · Events</t>
  </si>
  <si>
    <t>47000 · Unsolicited Donations</t>
  </si>
  <si>
    <t>47001 · General</t>
  </si>
  <si>
    <t>Total 47000 · Unsolicited Donations</t>
  </si>
  <si>
    <t>48000 · Other Revenue</t>
  </si>
  <si>
    <t>48001 · Membership List Rental</t>
  </si>
  <si>
    <t>48003 · Interest Income</t>
  </si>
  <si>
    <t>48004 · Magazine Advertising</t>
  </si>
  <si>
    <t>48000 · Other Revenue  Other</t>
  </si>
  <si>
    <t>Total 48000 · Other Revenue</t>
  </si>
  <si>
    <t>Cost of Goods Sold</t>
  </si>
  <si>
    <t>51000 · Membership Recruitment</t>
  </si>
  <si>
    <t>51054 · Outside Services</t>
  </si>
  <si>
    <t>51058 · Postage</t>
  </si>
  <si>
    <t>51066 · Printing</t>
  </si>
  <si>
    <t>53100 · Direct Mail</t>
  </si>
  <si>
    <t>53154 · Outside Services</t>
  </si>
  <si>
    <t>53158 · Postage</t>
  </si>
  <si>
    <t>53166 · Printing</t>
  </si>
  <si>
    <t>53300 · Personal Solicitations</t>
  </si>
  <si>
    <t>53320 · Commissions</t>
  </si>
  <si>
    <t>53362 · Premiums</t>
  </si>
  <si>
    <t>Total 53300 · Personal Solicitations</t>
  </si>
  <si>
    <t>58000 · Other Fundraising Costs</t>
  </si>
  <si>
    <t>58020 · Commissions</t>
  </si>
  <si>
    <t>58046 · Miscellaneous</t>
  </si>
  <si>
    <t>58054 · Outside Services</t>
  </si>
  <si>
    <t>Total COGS</t>
  </si>
  <si>
    <t>Gross Profit</t>
  </si>
  <si>
    <t>Expense</t>
  </si>
  <si>
    <t>60000 · Party Distributions</t>
  </si>
  <si>
    <t>60001 · County Dues Sharing</t>
  </si>
  <si>
    <t>60003 · County Party Pass Throughs</t>
  </si>
  <si>
    <t>60004 · Mark Selzer  Lib Alternative</t>
  </si>
  <si>
    <t>61242 · Meetings</t>
  </si>
  <si>
    <t>Deleted in later accounting</t>
  </si>
  <si>
    <t>61300 · Executive Committee</t>
  </si>
  <si>
    <t>61342 · Meetings</t>
  </si>
  <si>
    <t>Total 61300 · Executive Committee</t>
  </si>
  <si>
    <t>61500 · Other Committees</t>
  </si>
  <si>
    <t>61600 · LPC Headquarters</t>
  </si>
  <si>
    <t>61611 · Compensation</t>
  </si>
  <si>
    <t>61612 · Payroll Taxes</t>
  </si>
  <si>
    <t>61613 ·1099 Payments</t>
  </si>
  <si>
    <t>61614 · Rent</t>
  </si>
  <si>
    <t>61616 · Bad Debts Expense</t>
  </si>
  <si>
    <t>61618 · Bank and Credit Card Fees</t>
  </si>
  <si>
    <t>61622 · Data Processing</t>
  </si>
  <si>
    <t>61628 · Equipment</t>
  </si>
  <si>
    <t>61634 · Interest Expense</t>
  </si>
  <si>
    <t>61642 · Meetings</t>
  </si>
  <si>
    <t>61646 · Miscellaneous</t>
  </si>
  <si>
    <t>61650 · Office Supplies</t>
  </si>
  <si>
    <t>61654 · Outside Services</t>
  </si>
  <si>
    <t>61658 · Postage</t>
  </si>
  <si>
    <t>61666 · Printing</t>
  </si>
  <si>
    <t>61670 · Professional Services</t>
  </si>
  <si>
    <t>61674 · Repairs &amp; Maintenance</t>
  </si>
  <si>
    <t>61682 · Telephone</t>
  </si>
  <si>
    <t>61686 · Travel &amp; Lodging</t>
  </si>
  <si>
    <t>61690 · Utilities</t>
  </si>
  <si>
    <t>Total 61600 · LPC Headquarters</t>
  </si>
  <si>
    <t>Total 61000 · Administrative</t>
  </si>
  <si>
    <t>62000 · Campaigns &amp; Elections</t>
  </si>
  <si>
    <t>62100 · Candidate Recruitment</t>
  </si>
  <si>
    <t>62146 · Miscellaneous</t>
  </si>
  <si>
    <t>62154 · Outside Services</t>
  </si>
  <si>
    <t>Total 62100 · Candidate Recruitment</t>
  </si>
  <si>
    <t>Total 62000 · Campaigns &amp; Elections</t>
  </si>
  <si>
    <t>65000 · Media Relations</t>
  </si>
  <si>
    <t>65054 · Outside Services</t>
  </si>
  <si>
    <t>Total 65000 · Media Relations</t>
  </si>
  <si>
    <t>66000 · Member Communications</t>
  </si>
  <si>
    <t>66100 · Magazine</t>
  </si>
  <si>
    <t>66150 · Ad Sales Commissions</t>
  </si>
  <si>
    <t>66154 · Outside Services</t>
  </si>
  <si>
    <t>Total 66100 · Magazine</t>
  </si>
  <si>
    <t>66254 · Outside Services</t>
  </si>
  <si>
    <t>66200 · Website  Other</t>
  </si>
  <si>
    <t>Total 66200 · Website</t>
  </si>
  <si>
    <t>Total 66000 · Member Communications</t>
  </si>
  <si>
    <t>67000 · Outreach</t>
  </si>
  <si>
    <t>67046 · Miscellaneous</t>
  </si>
  <si>
    <t>67054 · Outside Services</t>
  </si>
  <si>
    <t>Total 67000 · Outreach</t>
  </si>
  <si>
    <t>68000 · Party Development</t>
  </si>
  <si>
    <t>Total Expense</t>
  </si>
  <si>
    <t>Net Income 74,347.40</t>
  </si>
  <si>
    <t>Number of Members at Break-Even Point</t>
  </si>
  <si>
    <t>Dues vs. Number of Members at Break Even Point for Various Membership Options with Different Cost Assumptions</t>
  </si>
  <si>
    <t>Member with Publication</t>
  </si>
  <si>
    <t>Member without Publication</t>
  </si>
  <si>
    <t>Fixed Costs:</t>
  </si>
  <si>
    <t>Variable Costs:</t>
  </si>
  <si>
    <t>Bare Bones Option - Administrative expenses and only expenses involved with processing and recordkeeping concerning memberships, and recruiting and renewal solicitation.</t>
  </si>
  <si>
    <t>Number of Members that can be accomodated at Break-Even Point</t>
  </si>
  <si>
    <t>Surplus rather than cost, due to funds raised other than dues.</t>
  </si>
  <si>
    <t>Membership accounting and recordkeeping only</t>
  </si>
  <si>
    <t>Enter name in column A, use column B for calculations, put amounts to be offset in blue box in column C.</t>
  </si>
  <si>
    <t>Amount</t>
  </si>
  <si>
    <t>(enter name in column G, use column H for calculations, put amounts to be summed in blue box in column I)</t>
  </si>
  <si>
    <r>
      <t>Variable Costs</t>
    </r>
    <r>
      <rPr>
        <b/>
        <sz val="10"/>
        <rFont val="Arial"/>
        <family val="2"/>
      </rPr>
      <t xml:space="preserve"> (per member)</t>
    </r>
  </si>
  <si>
    <t>Total (cost per member)</t>
  </si>
  <si>
    <t>See "Fixed &amp; Variable Costs (1)" worksheet.</t>
  </si>
  <si>
    <t>See "Fixed &amp; Variable Costs (2)" worksheet.</t>
  </si>
  <si>
    <t>See "Fixed &amp; Variable Costs (3)" worksheet.</t>
  </si>
  <si>
    <t xml:space="preserve">Values in blue boxes will be summed. </t>
  </si>
  <si>
    <t>Column to the left of blue boxes can be used for calculations results should be put in the blue boxes.</t>
  </si>
  <si>
    <t>Fixed &amp; Variable Costs Calculator</t>
  </si>
  <si>
    <t>Enter name in column A, use column B for calculations.</t>
  </si>
  <si>
    <t>Put amounts to be summed in blue box in column C</t>
  </si>
  <si>
    <r>
      <t xml:space="preserve">Remember that these costs are </t>
    </r>
    <r>
      <rPr>
        <b/>
        <sz val="10"/>
        <rFont val="Arial"/>
        <family val="2"/>
      </rPr>
      <t>per member, not total costs</t>
    </r>
    <r>
      <rPr>
        <b/>
        <i/>
        <sz val="10"/>
        <rFont val="Arial"/>
        <family val="2"/>
      </rPr>
      <t>.</t>
    </r>
  </si>
  <si>
    <t>Enter prospective values for fixed and variable costs. Enter values for full year.</t>
  </si>
  <si>
    <t>Comprehensive Option - All costs not covered by other sources of funding to be considered covered by dues, therefore to be membership expenses. Includes print publication.</t>
  </si>
  <si>
    <t>Funraising</t>
  </si>
  <si>
    <t>Do not include funds transferred to counties for their share of dues split. That is calculated by adjusting revenue rather than costs.</t>
  </si>
  <si>
    <t>Dues Split to Counties:</t>
  </si>
  <si>
    <t>Enter net fixed and variable costs and dues split to counties in in blue boxes below.</t>
  </si>
  <si>
    <t>Number of Members</t>
  </si>
  <si>
    <t xml:space="preserve"> at Break-Even Point</t>
  </si>
  <si>
    <t>Worksheet</t>
  </si>
  <si>
    <t>Dues vs. Number of Members</t>
  </si>
  <si>
    <t>Summary -</t>
  </si>
  <si>
    <t>Membership Option Calculator</t>
  </si>
  <si>
    <t>Membership Option Quick Calculator</t>
  </si>
  <si>
    <t>Enter fixed and variable costs in "Fixed &amp; Variable Costs Calculator" worksheet, and dues split to counties in in blue box below.</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</si>
</sst>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s>
  <fonts count="15">
    <font>
      <sz val="10"/>
      <name val="Arial"/>
      <family val="0"/>
    </font>
    <font>
      <b/>
      <sz val="14"/>
      <name val="Arial"/>
      <family val="2"/>
    </font>
    <font>
      <b/>
      <sz val="10"/>
      <name val="Arial"/>
      <family val="2"/>
    </font>
    <font>
      <b/>
      <u val="single"/>
      <sz val="10"/>
      <name val="Arial"/>
      <family val="2"/>
    </font>
    <font>
      <b/>
      <sz val="8"/>
      <name val="Tahoma"/>
      <family val="0"/>
    </font>
    <font>
      <sz val="8"/>
      <name val="Tahoma"/>
      <family val="0"/>
    </font>
    <font>
      <sz val="8"/>
      <name val="Arial"/>
      <family val="0"/>
    </font>
    <font>
      <b/>
      <sz val="12"/>
      <name val="Arial"/>
      <family val="2"/>
    </font>
    <font>
      <u val="single"/>
      <sz val="10"/>
      <color indexed="12"/>
      <name val="Arial"/>
      <family val="0"/>
    </font>
    <font>
      <u val="single"/>
      <sz val="10"/>
      <color indexed="36"/>
      <name val="Arial"/>
      <family val="0"/>
    </font>
    <font>
      <b/>
      <i/>
      <sz val="10"/>
      <name val="Arial"/>
      <family val="2"/>
    </font>
    <font>
      <b/>
      <u val="single"/>
      <sz val="14"/>
      <name val="Arial"/>
      <family val="2"/>
    </font>
    <font>
      <b/>
      <u val="single"/>
      <sz val="12"/>
      <name val="Arial"/>
      <family val="2"/>
    </font>
    <font>
      <u val="single"/>
      <sz val="10"/>
      <name val="Arial"/>
      <family val="0"/>
    </font>
    <font>
      <b/>
      <sz val="8"/>
      <name val="Arial"/>
      <family val="2"/>
    </font>
  </fonts>
  <fills count="2">
    <fill>
      <patternFill/>
    </fill>
    <fill>
      <patternFill patternType="gray125"/>
    </fill>
  </fills>
  <borders count="7">
    <border>
      <left/>
      <right/>
      <top/>
      <bottom/>
      <diagonal/>
    </border>
    <border>
      <left>
        <color indexed="63"/>
      </left>
      <right>
        <color indexed="63"/>
      </right>
      <top>
        <color indexed="63"/>
      </top>
      <bottom style="medium"/>
    </border>
    <border>
      <left style="medium">
        <color indexed="12"/>
      </left>
      <right style="medium">
        <color indexed="12"/>
      </right>
      <top style="medium">
        <color indexed="12"/>
      </top>
      <bottom style="medium">
        <color indexed="12"/>
      </bottom>
    </border>
    <border>
      <left style="medium">
        <color indexed="12"/>
      </left>
      <right style="medium">
        <color indexed="12"/>
      </right>
      <top style="medium">
        <color indexed="12"/>
      </top>
      <bottom>
        <color indexed="63"/>
      </bottom>
    </border>
    <border>
      <left style="medium">
        <color indexed="12"/>
      </left>
      <right style="medium">
        <color indexed="12"/>
      </right>
      <top>
        <color indexed="63"/>
      </top>
      <bottom>
        <color indexed="63"/>
      </bottom>
    </border>
    <border>
      <left style="medium">
        <color indexed="12"/>
      </left>
      <right style="medium">
        <color indexed="12"/>
      </right>
      <top>
        <color indexed="63"/>
      </top>
      <bottom style="medium">
        <color indexed="12"/>
      </bottom>
    </border>
    <border>
      <left style="double"/>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85">
    <xf numFmtId="0" fontId="0" fillId="0" borderId="0" xfId="0" applyAlignment="1">
      <alignment/>
    </xf>
    <xf numFmtId="0" fontId="1" fillId="0" borderId="0" xfId="0" applyFont="1" applyAlignment="1">
      <alignment/>
    </xf>
    <xf numFmtId="4" fontId="0" fillId="0" borderId="0" xfId="0" applyNumberFormat="1" applyAlignment="1">
      <alignment/>
    </xf>
    <xf numFmtId="0" fontId="2" fillId="0" borderId="0" xfId="0" applyFont="1" applyAlignment="1">
      <alignment/>
    </xf>
    <xf numFmtId="0" fontId="2" fillId="0" borderId="0" xfId="0" applyFont="1" applyAlignment="1">
      <alignment wrapText="1"/>
    </xf>
    <xf numFmtId="0" fontId="0" fillId="0" borderId="0" xfId="0" applyAlignment="1">
      <alignment wrapText="1"/>
    </xf>
    <xf numFmtId="0" fontId="0" fillId="0" borderId="0" xfId="0" applyBorder="1" applyAlignment="1">
      <alignment/>
    </xf>
    <xf numFmtId="0" fontId="0" fillId="0" borderId="1" xfId="0" applyBorder="1" applyAlignment="1">
      <alignment/>
    </xf>
    <xf numFmtId="0" fontId="0" fillId="0" borderId="0" xfId="0" applyAlignment="1">
      <alignment/>
    </xf>
    <xf numFmtId="0" fontId="0" fillId="0" borderId="0" xfId="0" applyFont="1" applyAlignment="1">
      <alignment/>
    </xf>
    <xf numFmtId="0" fontId="0" fillId="0" borderId="0" xfId="0" applyFont="1" applyAlignment="1">
      <alignment/>
    </xf>
    <xf numFmtId="0" fontId="3" fillId="0" borderId="0" xfId="0" applyFont="1" applyAlignment="1">
      <alignment/>
    </xf>
    <xf numFmtId="0" fontId="3" fillId="0" borderId="0" xfId="0" applyFont="1" applyAlignment="1">
      <alignment/>
    </xf>
    <xf numFmtId="0" fontId="3" fillId="0" borderId="0" xfId="0" applyFont="1" applyAlignment="1">
      <alignment wrapText="1"/>
    </xf>
    <xf numFmtId="0" fontId="2" fillId="0" borderId="0" xfId="0" applyFont="1" applyAlignment="1">
      <alignment/>
    </xf>
    <xf numFmtId="0" fontId="0" fillId="0" borderId="0" xfId="0" applyFont="1" applyBorder="1" applyAlignment="1">
      <alignment vertical="top" wrapText="1"/>
    </xf>
    <xf numFmtId="4" fontId="0" fillId="0" borderId="0" xfId="0" applyNumberFormat="1" applyFont="1" applyBorder="1" applyAlignment="1">
      <alignment vertical="top" wrapText="1"/>
    </xf>
    <xf numFmtId="0" fontId="0" fillId="0" borderId="2" xfId="0" applyFont="1" applyBorder="1" applyAlignment="1" applyProtection="1">
      <alignment vertical="top" wrapText="1"/>
      <protection locked="0"/>
    </xf>
    <xf numFmtId="0" fontId="0" fillId="0" borderId="0" xfId="0" applyFont="1" applyBorder="1" applyAlignment="1">
      <alignment vertical="top"/>
    </xf>
    <xf numFmtId="4" fontId="0" fillId="0" borderId="0" xfId="0" applyNumberFormat="1" applyFont="1" applyBorder="1" applyAlignment="1">
      <alignment vertical="top"/>
    </xf>
    <xf numFmtId="0" fontId="0" fillId="0" borderId="2" xfId="0" applyFont="1" applyBorder="1" applyAlignment="1">
      <alignment vertical="top"/>
    </xf>
    <xf numFmtId="0" fontId="0" fillId="0" borderId="2" xfId="0" applyFont="1" applyBorder="1" applyAlignment="1" applyProtection="1">
      <alignment vertical="top"/>
      <protection locked="0"/>
    </xf>
    <xf numFmtId="4" fontId="0" fillId="0" borderId="0" xfId="0" applyNumberFormat="1" applyFont="1" applyAlignment="1">
      <alignment/>
    </xf>
    <xf numFmtId="4" fontId="2" fillId="0" borderId="0" xfId="0" applyNumberFormat="1" applyFont="1" applyAlignment="1">
      <alignment/>
    </xf>
    <xf numFmtId="4" fontId="2" fillId="0" borderId="0" xfId="0" applyNumberFormat="1" applyFont="1" applyAlignment="1">
      <alignment horizontal="right"/>
    </xf>
    <xf numFmtId="0" fontId="0" fillId="0" borderId="2" xfId="0" applyFont="1" applyBorder="1" applyAlignment="1">
      <alignment/>
    </xf>
    <xf numFmtId="4" fontId="0" fillId="0" borderId="2" xfId="0" applyNumberFormat="1" applyBorder="1" applyAlignment="1" applyProtection="1">
      <alignment/>
      <protection locked="0"/>
    </xf>
    <xf numFmtId="0" fontId="2" fillId="0" borderId="0" xfId="0" applyFont="1" applyAlignment="1" applyProtection="1">
      <alignment/>
      <protection locked="0"/>
    </xf>
    <xf numFmtId="4" fontId="0" fillId="0" borderId="3" xfId="0" applyNumberFormat="1" applyBorder="1" applyAlignment="1" applyProtection="1">
      <alignment/>
      <protection locked="0"/>
    </xf>
    <xf numFmtId="4" fontId="0" fillId="0" borderId="4" xfId="0" applyNumberFormat="1" applyBorder="1" applyAlignment="1" applyProtection="1">
      <alignment/>
      <protection locked="0"/>
    </xf>
    <xf numFmtId="1" fontId="0" fillId="0" borderId="0" xfId="0" applyNumberFormat="1" applyAlignment="1">
      <alignment/>
    </xf>
    <xf numFmtId="0" fontId="0" fillId="0" borderId="2" xfId="0" applyBorder="1" applyAlignment="1" applyProtection="1">
      <alignment/>
      <protection locked="0"/>
    </xf>
    <xf numFmtId="0" fontId="0" fillId="0" borderId="0" xfId="0" applyBorder="1" applyAlignment="1" applyProtection="1">
      <alignment/>
      <protection locked="0"/>
    </xf>
    <xf numFmtId="4" fontId="0" fillId="0" borderId="5" xfId="0" applyNumberFormat="1" applyBorder="1" applyAlignment="1" applyProtection="1">
      <alignment/>
      <protection locked="0"/>
    </xf>
    <xf numFmtId="0" fontId="0" fillId="0" borderId="0" xfId="0" applyAlignment="1" applyProtection="1">
      <alignment/>
      <protection locked="0"/>
    </xf>
    <xf numFmtId="4" fontId="0" fillId="0" borderId="3" xfId="0" applyNumberFormat="1" applyFont="1" applyBorder="1" applyAlignment="1" applyProtection="1">
      <alignment vertical="top" wrapText="1"/>
      <protection locked="0"/>
    </xf>
    <xf numFmtId="4" fontId="0" fillId="0" borderId="4" xfId="0" applyNumberFormat="1" applyFont="1" applyBorder="1" applyAlignment="1" applyProtection="1">
      <alignment vertical="top" wrapText="1"/>
      <protection locked="0"/>
    </xf>
    <xf numFmtId="3" fontId="0" fillId="0" borderId="0" xfId="0" applyNumberFormat="1" applyAlignment="1">
      <alignment/>
    </xf>
    <xf numFmtId="2" fontId="2" fillId="0" borderId="0" xfId="0" applyNumberFormat="1" applyFont="1" applyAlignment="1">
      <alignment/>
    </xf>
    <xf numFmtId="2" fontId="0" fillId="0" borderId="0" xfId="0" applyNumberFormat="1" applyAlignment="1">
      <alignment/>
    </xf>
    <xf numFmtId="4" fontId="0" fillId="0" borderId="0" xfId="0" applyNumberFormat="1" applyAlignment="1">
      <alignment/>
    </xf>
    <xf numFmtId="4" fontId="0" fillId="0" borderId="5" xfId="0" applyNumberFormat="1" applyFont="1" applyBorder="1" applyAlignment="1" applyProtection="1">
      <alignment vertical="top" wrapText="1"/>
      <protection locked="0"/>
    </xf>
    <xf numFmtId="4" fontId="2" fillId="0" borderId="0" xfId="0" applyNumberFormat="1" applyFont="1" applyAlignment="1" applyProtection="1">
      <alignment/>
      <protection locked="0"/>
    </xf>
    <xf numFmtId="4" fontId="0" fillId="0" borderId="0" xfId="0" applyNumberFormat="1" applyBorder="1" applyAlignment="1" applyProtection="1">
      <alignment/>
      <protection locked="0"/>
    </xf>
    <xf numFmtId="0" fontId="2" fillId="0" borderId="0" xfId="0" applyFont="1" applyBorder="1" applyAlignment="1">
      <alignment/>
    </xf>
    <xf numFmtId="0" fontId="0" fillId="0" borderId="0" xfId="0" applyFont="1" applyBorder="1" applyAlignment="1">
      <alignment/>
    </xf>
    <xf numFmtId="9" fontId="2" fillId="0" borderId="2" xfId="0" applyNumberFormat="1" applyFont="1" applyBorder="1" applyAlignment="1" applyProtection="1">
      <alignment wrapText="1"/>
      <protection locked="0"/>
    </xf>
    <xf numFmtId="0" fontId="7" fillId="0" borderId="0" xfId="0" applyFont="1" applyBorder="1" applyAlignment="1">
      <alignment/>
    </xf>
    <xf numFmtId="0" fontId="0" fillId="0" borderId="0" xfId="0" applyFont="1" applyBorder="1" applyAlignment="1">
      <alignment horizontal="right"/>
    </xf>
    <xf numFmtId="165" fontId="0" fillId="0" borderId="0" xfId="0" applyNumberFormat="1" applyFont="1" applyBorder="1" applyAlignment="1">
      <alignment/>
    </xf>
    <xf numFmtId="0" fontId="0" fillId="0" borderId="0" xfId="0" applyFont="1" applyBorder="1" applyAlignment="1">
      <alignment/>
    </xf>
    <xf numFmtId="165" fontId="0" fillId="0" borderId="0" xfId="0" applyNumberFormat="1" applyBorder="1" applyAlignment="1">
      <alignment/>
    </xf>
    <xf numFmtId="3" fontId="0" fillId="0" borderId="0" xfId="0" applyNumberFormat="1" applyBorder="1" applyAlignment="1">
      <alignment/>
    </xf>
    <xf numFmtId="164" fontId="0" fillId="0" borderId="0" xfId="0" applyNumberFormat="1" applyFont="1" applyBorder="1" applyAlignment="1">
      <alignment/>
    </xf>
    <xf numFmtId="165" fontId="0" fillId="0" borderId="2" xfId="0" applyNumberFormat="1" applyFont="1" applyBorder="1" applyAlignment="1" applyProtection="1">
      <alignment/>
      <protection locked="0"/>
    </xf>
    <xf numFmtId="164" fontId="0" fillId="0" borderId="2" xfId="0" applyNumberFormat="1" applyFont="1" applyBorder="1" applyAlignment="1" applyProtection="1">
      <alignment/>
      <protection locked="0"/>
    </xf>
    <xf numFmtId="0" fontId="7" fillId="0" borderId="0" xfId="0" applyFont="1" applyAlignment="1">
      <alignment/>
    </xf>
    <xf numFmtId="9" fontId="2" fillId="0" borderId="0" xfId="0" applyNumberFormat="1" applyFont="1" applyBorder="1" applyAlignment="1" applyProtection="1">
      <alignment wrapText="1"/>
      <protection locked="0"/>
    </xf>
    <xf numFmtId="9" fontId="2" fillId="0" borderId="0" xfId="0" applyNumberFormat="1" applyFont="1" applyBorder="1" applyAlignment="1" applyProtection="1">
      <alignment wrapText="1"/>
      <protection/>
    </xf>
    <xf numFmtId="0" fontId="2" fillId="0" borderId="3" xfId="0" applyFont="1" applyBorder="1" applyAlignment="1" applyProtection="1">
      <alignment/>
      <protection locked="0"/>
    </xf>
    <xf numFmtId="0" fontId="2" fillId="0" borderId="4" xfId="0" applyFont="1" applyBorder="1" applyAlignment="1" applyProtection="1">
      <alignment/>
      <protection locked="0"/>
    </xf>
    <xf numFmtId="0" fontId="2" fillId="0" borderId="4" xfId="0" applyFont="1" applyBorder="1" applyAlignment="1" applyProtection="1">
      <alignment/>
      <protection locked="0"/>
    </xf>
    <xf numFmtId="0" fontId="2" fillId="0" borderId="5" xfId="0" applyFont="1" applyBorder="1" applyAlignment="1" applyProtection="1">
      <alignment/>
      <protection locked="0"/>
    </xf>
    <xf numFmtId="0" fontId="2" fillId="0" borderId="0" xfId="0" applyFont="1" applyAlignment="1" applyProtection="1">
      <alignment/>
      <protection locked="0"/>
    </xf>
    <xf numFmtId="0" fontId="0" fillId="0" borderId="0" xfId="0" applyAlignment="1" applyProtection="1">
      <alignment/>
      <protection locked="0"/>
    </xf>
    <xf numFmtId="4" fontId="0" fillId="0" borderId="0" xfId="0" applyNumberFormat="1" applyFont="1" applyAlignment="1" applyProtection="1">
      <alignment/>
      <protection locked="0"/>
    </xf>
    <xf numFmtId="0" fontId="0" fillId="0" borderId="3" xfId="0" applyBorder="1" applyAlignment="1" applyProtection="1">
      <alignment/>
      <protection locked="0"/>
    </xf>
    <xf numFmtId="0" fontId="0" fillId="0" borderId="4" xfId="0" applyBorder="1" applyAlignment="1" applyProtection="1">
      <alignment/>
      <protection locked="0"/>
    </xf>
    <xf numFmtId="0" fontId="0" fillId="0" borderId="0" xfId="0" applyBorder="1" applyAlignment="1">
      <alignment horizontal="right"/>
    </xf>
    <xf numFmtId="9" fontId="0" fillId="0" borderId="2" xfId="0" applyNumberFormat="1" applyBorder="1" applyAlignment="1" applyProtection="1">
      <alignment/>
      <protection locked="0"/>
    </xf>
    <xf numFmtId="0" fontId="0" fillId="0" borderId="0" xfId="0" applyFont="1" applyBorder="1" applyAlignment="1">
      <alignment horizontal="left"/>
    </xf>
    <xf numFmtId="0" fontId="0" fillId="0" borderId="0" xfId="0" applyBorder="1" applyAlignment="1">
      <alignment horizontal="left"/>
    </xf>
    <xf numFmtId="0" fontId="0" fillId="0" borderId="6" xfId="0" applyBorder="1" applyAlignment="1">
      <alignment/>
    </xf>
    <xf numFmtId="0" fontId="0" fillId="0" borderId="6" xfId="0" applyFont="1" applyBorder="1" applyAlignment="1">
      <alignment/>
    </xf>
    <xf numFmtId="0" fontId="3" fillId="0" borderId="6" xfId="0" applyFont="1" applyBorder="1" applyAlignment="1">
      <alignment/>
    </xf>
    <xf numFmtId="0" fontId="0" fillId="0" borderId="6" xfId="0" applyBorder="1" applyAlignment="1" applyProtection="1">
      <alignment/>
      <protection locked="0"/>
    </xf>
    <xf numFmtId="0" fontId="2" fillId="0" borderId="6" xfId="0" applyFont="1" applyBorder="1" applyAlignment="1">
      <alignment/>
    </xf>
    <xf numFmtId="0" fontId="2" fillId="0" borderId="6" xfId="0" applyFont="1" applyBorder="1" applyAlignment="1" applyProtection="1">
      <alignment/>
      <protection locked="0"/>
    </xf>
    <xf numFmtId="164" fontId="0" fillId="0" borderId="0" xfId="0" applyNumberFormat="1" applyFont="1" applyBorder="1" applyAlignment="1">
      <alignment horizontal="right"/>
    </xf>
    <xf numFmtId="0" fontId="11" fillId="0" borderId="0" xfId="0" applyFont="1" applyAlignment="1">
      <alignment/>
    </xf>
    <xf numFmtId="0" fontId="2" fillId="0" borderId="0" xfId="0" applyFont="1" applyBorder="1" applyAlignment="1">
      <alignment/>
    </xf>
    <xf numFmtId="0" fontId="7" fillId="0" borderId="6" xfId="0" applyFont="1" applyBorder="1" applyAlignment="1">
      <alignment/>
    </xf>
    <xf numFmtId="0" fontId="13" fillId="0" borderId="0" xfId="0" applyFont="1" applyBorder="1" applyAlignment="1">
      <alignment/>
    </xf>
    <xf numFmtId="0" fontId="13" fillId="0" borderId="0" xfId="0" applyFont="1" applyAlignment="1">
      <alignment/>
    </xf>
    <xf numFmtId="0" fontId="12" fillId="0" borderId="0"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A46"/>
  <sheetViews>
    <sheetView tabSelected="1" workbookViewId="0" topLeftCell="A1">
      <selection activeCell="A1" sqref="A1"/>
    </sheetView>
  </sheetViews>
  <sheetFormatPr defaultColWidth="9.140625" defaultRowHeight="12.75"/>
  <cols>
    <col min="1" max="1" width="38.140625" style="0" customWidth="1"/>
    <col min="2" max="2" width="9.421875" style="0" customWidth="1"/>
    <col min="3" max="3" width="10.28125" style="0" customWidth="1"/>
    <col min="4" max="4" width="7.28125" style="0" customWidth="1"/>
    <col min="5" max="5" width="8.00390625" style="0" customWidth="1"/>
    <col min="6" max="7" width="6.7109375" style="0" customWidth="1"/>
    <col min="9" max="19" width="6.7109375" style="0" customWidth="1"/>
  </cols>
  <sheetData>
    <row r="1" ht="18">
      <c r="A1" s="1" t="s">
        <v>174</v>
      </c>
    </row>
    <row r="3" s="6" customFormat="1" ht="12.75"/>
    <row r="4" s="6" customFormat="1" ht="15.75">
      <c r="A4" s="47" t="s">
        <v>208</v>
      </c>
    </row>
    <row r="5" s="6" customFormat="1" ht="13.5" thickBot="1">
      <c r="A5" s="6" t="s">
        <v>210</v>
      </c>
    </row>
    <row r="6" spans="1:10" s="6" customFormat="1" ht="13.5" thickBot="1">
      <c r="A6" s="48" t="s">
        <v>177</v>
      </c>
      <c r="B6" s="49">
        <f>'Fixed&amp;Variable Costs Calculator'!F78</f>
        <v>-20000</v>
      </c>
      <c r="D6" s="50"/>
      <c r="E6" s="48" t="s">
        <v>178</v>
      </c>
      <c r="F6" s="53">
        <f>'Fixed&amp;Variable Costs Calculator'!J40</f>
        <v>0</v>
      </c>
      <c r="I6" s="68" t="s">
        <v>201</v>
      </c>
      <c r="J6" s="69">
        <v>0.6</v>
      </c>
    </row>
    <row r="7" s="6" customFormat="1" ht="12.75"/>
    <row r="8" spans="1:27" s="6" customFormat="1" ht="12.75">
      <c r="A8" s="6" t="s">
        <v>0</v>
      </c>
      <c r="B8" s="51">
        <v>0</v>
      </c>
      <c r="C8" s="51">
        <f>B8+5</f>
        <v>5</v>
      </c>
      <c r="D8" s="51">
        <f aca="true" t="shared" si="0" ref="D8:O8">C8+5</f>
        <v>10</v>
      </c>
      <c r="E8" s="51">
        <f t="shared" si="0"/>
        <v>15</v>
      </c>
      <c r="F8" s="51">
        <f t="shared" si="0"/>
        <v>20</v>
      </c>
      <c r="G8" s="51">
        <f t="shared" si="0"/>
        <v>25</v>
      </c>
      <c r="H8" s="51">
        <f t="shared" si="0"/>
        <v>30</v>
      </c>
      <c r="I8" s="51">
        <f t="shared" si="0"/>
        <v>35</v>
      </c>
      <c r="J8" s="51">
        <f t="shared" si="0"/>
        <v>40</v>
      </c>
      <c r="K8" s="51">
        <f t="shared" si="0"/>
        <v>45</v>
      </c>
      <c r="L8" s="51">
        <f t="shared" si="0"/>
        <v>50</v>
      </c>
      <c r="M8" s="51">
        <f t="shared" si="0"/>
        <v>55</v>
      </c>
      <c r="N8" s="51">
        <f t="shared" si="0"/>
        <v>60</v>
      </c>
      <c r="O8" s="51">
        <f t="shared" si="0"/>
        <v>65</v>
      </c>
      <c r="P8" s="51">
        <f>O8+5</f>
        <v>70</v>
      </c>
      <c r="Q8" s="51">
        <f>P8+5</f>
        <v>75</v>
      </c>
      <c r="R8" s="51">
        <f>Q8+5</f>
        <v>80</v>
      </c>
      <c r="S8" s="51">
        <f>R8+5</f>
        <v>85</v>
      </c>
      <c r="T8" s="51">
        <f aca="true" t="shared" si="1" ref="T8:AA8">S8+5</f>
        <v>90</v>
      </c>
      <c r="U8" s="51">
        <f t="shared" si="1"/>
        <v>95</v>
      </c>
      <c r="V8" s="51">
        <f t="shared" si="1"/>
        <v>100</v>
      </c>
      <c r="W8" s="51">
        <f t="shared" si="1"/>
        <v>105</v>
      </c>
      <c r="X8" s="51">
        <f t="shared" si="1"/>
        <v>110</v>
      </c>
      <c r="Y8" s="51">
        <f t="shared" si="1"/>
        <v>115</v>
      </c>
      <c r="Z8" s="51">
        <f t="shared" si="1"/>
        <v>120</v>
      </c>
      <c r="AA8" s="51">
        <f t="shared" si="1"/>
        <v>125</v>
      </c>
    </row>
    <row r="9" spans="1:27" s="6" customFormat="1" ht="12.75">
      <c r="A9" s="6" t="s">
        <v>173</v>
      </c>
      <c r="B9" s="52"/>
      <c r="C9" s="52" t="str">
        <f>IF($B$6/((1-$J$6)*C8-$F$6)&gt;=0,ROUNDUP($B$6/((1-$J$6)*C8-$F$6),0),"Loss")</f>
        <v>Loss</v>
      </c>
      <c r="D9" s="52" t="str">
        <f>IF($B$6/((1-$J$6)*D8-$F$6)&gt;=0,ROUNDUP($B$6/((1-$J$6)*D8-$F$6),0),"Loss")</f>
        <v>Loss</v>
      </c>
      <c r="E9" s="52" t="str">
        <f>IF($B$6/((1-$J$6)*E8-$F$6)&gt;=0,ROUNDUP($B$6/((1-$J$6)*E8-$F$6),0),"Loss")</f>
        <v>Loss</v>
      </c>
      <c r="F9" s="52" t="str">
        <f>IF($B$6/((1-$J$6)*F8-$F$6)&gt;=0,ROUNDUP($B$6/((1-$J$6)*F8-$F$6),0),"Loss")</f>
        <v>Loss</v>
      </c>
      <c r="G9" s="52" t="str">
        <f>IF($B$6/((1-$J$6)*G8-$F$6)&gt;=0,ROUNDUP($B$6/((1-$J$6)*G8-$F$6),0),"Loss")</f>
        <v>Loss</v>
      </c>
      <c r="H9" s="52" t="str">
        <f>IF($B$6/((1-$J$6)*H8-$F$6)&gt;=0,ROUNDUP($B$6/((1-$J$6)*H8-$F$6),0),"Loss")</f>
        <v>Loss</v>
      </c>
      <c r="I9" s="52" t="str">
        <f>IF($B$6/((1-$J$6)*I8-$F$6)&gt;=0,ROUNDUP($B$6/((1-$J$6)*I8-$F$6),0),"Loss")</f>
        <v>Loss</v>
      </c>
      <c r="J9" s="52" t="str">
        <f>IF($B$6/((1-$J$6)*J8-$F$6)&gt;=0,ROUNDUP($B$6/((1-$J$6)*J8-$F$6),0),"Loss")</f>
        <v>Loss</v>
      </c>
      <c r="K9" s="52" t="str">
        <f>IF($B$6/((1-$J$6)*K8-$F$6)&gt;=0,ROUNDUP($B$6/((1-$J$6)*K8-$F$6),0),"Loss")</f>
        <v>Loss</v>
      </c>
      <c r="L9" s="52" t="str">
        <f>IF($B$6/((1-$J$6)*L8-$F$6)&gt;=0,ROUNDUP($B$6/((1-$J$6)*L8-$F$6),0),"Loss")</f>
        <v>Loss</v>
      </c>
      <c r="M9" s="52" t="str">
        <f>IF($B$6/((1-$J$6)*M8-$F$6)&gt;=0,ROUNDUP($B$6/((1-$J$6)*M8-$F$6),0),"Loss")</f>
        <v>Loss</v>
      </c>
      <c r="N9" s="52" t="str">
        <f>IF($B$6/((1-$J$6)*N8-$F$6)&gt;=0,ROUNDUP($B$6/((1-$J$6)*N8-$F$6),0),"Loss")</f>
        <v>Loss</v>
      </c>
      <c r="O9" s="52" t="str">
        <f>IF($B$6/((1-$J$6)*O8-$F$6)&gt;=0,ROUNDUP($B$6/((1-$J$6)*O8-$F$6),0),"Loss")</f>
        <v>Loss</v>
      </c>
      <c r="P9" s="52" t="str">
        <f>IF($B$6/((1-$J$6)*P8-$F$6)&gt;=0,ROUNDUP($B$6/((1-$J$6)*P8-$F$6),0),"Loss")</f>
        <v>Loss</v>
      </c>
      <c r="Q9" s="52" t="str">
        <f>IF($B$6/((1-$J$6)*Q8-$F$6)&gt;=0,ROUNDUP($B$6/((1-$J$6)*Q8-$F$6),0),"Loss")</f>
        <v>Loss</v>
      </c>
      <c r="R9" s="52" t="str">
        <f>IF($B$6/((1-$J$6)*R8-$F$6)&gt;=0,ROUNDUP($B$6/((1-$J$6)*R8-$F$6),0),"Loss")</f>
        <v>Loss</v>
      </c>
      <c r="S9" s="52" t="str">
        <f>IF($B$6/((1-$J$6)*S8-$F$6)&gt;=0,ROUNDUP($B$6/((1-$J$6)*S8-$F$6),0),"Loss")</f>
        <v>Loss</v>
      </c>
      <c r="T9" s="52" t="str">
        <f>IF($B$6/((1-$J$6)*T8-$F$6)&gt;=0,ROUNDUP($B$6/((1-$J$6)*T8-$F$6),0),"Loss")</f>
        <v>Loss</v>
      </c>
      <c r="U9" s="52" t="str">
        <f>IF($B$6/((1-$J$6)*U8-$F$6)&gt;=0,ROUNDUP($B$6/((1-$J$6)*U8-$F$6),0),"Loss")</f>
        <v>Loss</v>
      </c>
      <c r="V9" s="52" t="str">
        <f>IF($B$6/((1-$J$6)*V8-$F$6)&gt;=0,ROUNDUP($B$6/((1-$J$6)*V8-$F$6),0),"Loss")</f>
        <v>Loss</v>
      </c>
      <c r="W9" s="52" t="str">
        <f>IF($B$6/((1-$J$6)*W8-$F$6)&gt;=0,ROUNDUP($B$6/((1-$J$6)*W8-$F$6),0),"Loss")</f>
        <v>Loss</v>
      </c>
      <c r="X9" s="52" t="str">
        <f>IF($B$6/((1-$J$6)*X8-$F$6)&gt;=0,ROUNDUP($B$6/((1-$J$6)*X8-$F$6),0),"Loss")</f>
        <v>Loss</v>
      </c>
      <c r="Y9" s="52" t="str">
        <f>IF($B$6/((1-$J$6)*Y8-$F$6)&gt;=0,ROUNDUP($B$6/((1-$J$6)*Y8-$F$6),0),"Loss")</f>
        <v>Loss</v>
      </c>
      <c r="Z9" s="52" t="str">
        <f>IF($B$6/((1-$J$6)*Z8-$F$6)&gt;=0,ROUNDUP($B$6/((1-$J$6)*Z8-$F$6),0),"Loss")</f>
        <v>Loss</v>
      </c>
      <c r="AA9" s="52" t="str">
        <f>IF($B$6/((1-$J$6)*AA8-$F$6)&gt;=0,ROUNDUP($B$6/((1-$J$6)*AA8-$F$6),0),"Loss")</f>
        <v>Loss</v>
      </c>
    </row>
    <row r="10" s="6" customFormat="1" ht="12.75"/>
    <row r="11" s="7" customFormat="1" ht="13.5" thickBot="1"/>
    <row r="12" s="6" customFormat="1" ht="12.75"/>
    <row r="13" s="6" customFormat="1" ht="15.75">
      <c r="A13" s="47" t="s">
        <v>209</v>
      </c>
    </row>
    <row r="14" s="6" customFormat="1" ht="13.5" thickBot="1">
      <c r="A14" s="6" t="s">
        <v>202</v>
      </c>
    </row>
    <row r="15" spans="1:10" s="6" customFormat="1" ht="13.5" thickBot="1">
      <c r="A15" s="48" t="s">
        <v>177</v>
      </c>
      <c r="B15" s="54"/>
      <c r="D15" s="50"/>
      <c r="E15" s="48" t="s">
        <v>178</v>
      </c>
      <c r="F15" s="55"/>
      <c r="I15" s="68" t="s">
        <v>201</v>
      </c>
      <c r="J15" s="69">
        <v>0.6</v>
      </c>
    </row>
    <row r="16" s="6" customFormat="1" ht="12.75"/>
    <row r="17" spans="1:27" s="6" customFormat="1" ht="12.75">
      <c r="A17" s="6" t="s">
        <v>0</v>
      </c>
      <c r="B17" s="51">
        <v>0</v>
      </c>
      <c r="C17" s="51">
        <f>B17+5</f>
        <v>5</v>
      </c>
      <c r="D17" s="51">
        <f aca="true" t="shared" si="2" ref="D17:O17">C17+5</f>
        <v>10</v>
      </c>
      <c r="E17" s="51">
        <f t="shared" si="2"/>
        <v>15</v>
      </c>
      <c r="F17" s="51">
        <f t="shared" si="2"/>
        <v>20</v>
      </c>
      <c r="G17" s="51">
        <f t="shared" si="2"/>
        <v>25</v>
      </c>
      <c r="H17" s="51">
        <f t="shared" si="2"/>
        <v>30</v>
      </c>
      <c r="I17" s="51">
        <f t="shared" si="2"/>
        <v>35</v>
      </c>
      <c r="J17" s="51">
        <f t="shared" si="2"/>
        <v>40</v>
      </c>
      <c r="K17" s="51">
        <f t="shared" si="2"/>
        <v>45</v>
      </c>
      <c r="L17" s="51">
        <f t="shared" si="2"/>
        <v>50</v>
      </c>
      <c r="M17" s="51">
        <f t="shared" si="2"/>
        <v>55</v>
      </c>
      <c r="N17" s="51">
        <f t="shared" si="2"/>
        <v>60</v>
      </c>
      <c r="O17" s="51">
        <f t="shared" si="2"/>
        <v>65</v>
      </c>
      <c r="P17" s="51">
        <f>O17+5</f>
        <v>70</v>
      </c>
      <c r="Q17" s="51">
        <f>P17+5</f>
        <v>75</v>
      </c>
      <c r="R17" s="51">
        <f>Q17+5</f>
        <v>80</v>
      </c>
      <c r="S17" s="51">
        <f>R17+5</f>
        <v>85</v>
      </c>
      <c r="T17" s="51">
        <f aca="true" t="shared" si="3" ref="T17:AA17">S17+5</f>
        <v>90</v>
      </c>
      <c r="U17" s="51">
        <f t="shared" si="3"/>
        <v>95</v>
      </c>
      <c r="V17" s="51">
        <f t="shared" si="3"/>
        <v>100</v>
      </c>
      <c r="W17" s="51">
        <f t="shared" si="3"/>
        <v>105</v>
      </c>
      <c r="X17" s="51">
        <f t="shared" si="3"/>
        <v>110</v>
      </c>
      <c r="Y17" s="51">
        <f t="shared" si="3"/>
        <v>115</v>
      </c>
      <c r="Z17" s="51">
        <f t="shared" si="3"/>
        <v>120</v>
      </c>
      <c r="AA17" s="51">
        <f t="shared" si="3"/>
        <v>125</v>
      </c>
    </row>
    <row r="18" spans="1:27" s="6" customFormat="1" ht="12.75">
      <c r="A18" s="6" t="s">
        <v>173</v>
      </c>
      <c r="B18" s="52"/>
      <c r="C18" s="52">
        <f>IF($B$15/((1-$J$15)*C17-$F$15)&gt;=0,ROUNDUP($B$15/((1-$J$15)*C17-$F$15),0),"Loss")</f>
        <v>0</v>
      </c>
      <c r="D18" s="52">
        <f>IF($B$15/((1-$J$15)*D17-$F$15)&gt;=0,ROUNDUP($B$15/((1-$J$15)*D17-$F$15),0),"Loss")</f>
        <v>0</v>
      </c>
      <c r="E18" s="52">
        <f>IF($B$15/((1-$J$15)*E17-$F$15)&gt;=0,ROUNDUP($B$15/((1-$J$15)*E17-$F$15),0),"Loss")</f>
        <v>0</v>
      </c>
      <c r="F18" s="52">
        <f>IF($B$15/((1-$J$15)*F17-$F$15)&gt;=0,ROUNDUP($B$15/((1-$J$15)*F17-$F$15),0),"Loss")</f>
        <v>0</v>
      </c>
      <c r="G18" s="52">
        <f>IF($B$15/((1-$J$15)*G17-$F$15)&gt;=0,ROUNDUP($B$15/((1-$J$15)*G17-$F$15),0),"Loss")</f>
        <v>0</v>
      </c>
      <c r="H18" s="52">
        <f>IF($B$15/((1-$J$15)*H17-$F$15)&gt;=0,ROUNDUP($B$15/((1-$J$15)*H17-$F$15),0),"Loss")</f>
        <v>0</v>
      </c>
      <c r="I18" s="52">
        <f>IF($B$15/((1-$J$15)*I17-$F$15)&gt;=0,ROUNDUP($B$15/((1-$J$15)*I17-$F$15),0),"Loss")</f>
        <v>0</v>
      </c>
      <c r="J18" s="52">
        <f>IF($B$15/((1-$J$15)*J17-$F$15)&gt;=0,ROUNDUP($B$15/((1-$J$15)*J17-$F$15),0),"Loss")</f>
        <v>0</v>
      </c>
      <c r="K18" s="52">
        <f>IF($B$15/((1-$J$15)*K17-$F$15)&gt;=0,ROUNDUP($B$15/((1-$J$15)*K17-$F$15),0),"Loss")</f>
        <v>0</v>
      </c>
      <c r="L18" s="52">
        <f>IF($B$15/((1-$J$15)*L17-$F$15)&gt;=0,ROUNDUP($B$15/((1-$J$15)*L17-$F$15),0),"Loss")</f>
        <v>0</v>
      </c>
      <c r="M18" s="52">
        <f>IF($B$15/((1-$J$15)*M17-$F$15)&gt;=0,ROUNDUP($B$15/((1-$J$15)*M17-$F$15),0),"Loss")</f>
        <v>0</v>
      </c>
      <c r="N18" s="52">
        <f>IF($B$15/((1-$J$15)*N17-$F$15)&gt;=0,ROUNDUP($B$15/((1-$J$15)*N17-$F$15),0),"Loss")</f>
        <v>0</v>
      </c>
      <c r="O18" s="52">
        <f>IF($B$15/((1-$J$15)*O17-$F$15)&gt;=0,ROUNDUP($B$15/((1-$J$15)*O17-$F$15),0),"Loss")</f>
        <v>0</v>
      </c>
      <c r="P18" s="52">
        <f>IF($B$15/((1-$J$15)*P17-$F$15)&gt;=0,ROUNDUP($B$15/((1-$J$15)*P17-$F$15),0),"Loss")</f>
        <v>0</v>
      </c>
      <c r="Q18" s="52">
        <f>IF($B$15/((1-$J$15)*Q17-$F$15)&gt;=0,ROUNDUP($B$15/((1-$J$15)*Q17-$F$15),0),"Loss")</f>
        <v>0</v>
      </c>
      <c r="R18" s="52">
        <f>IF($B$15/((1-$J$15)*R17-$F$15)&gt;=0,ROUNDUP($B$15/((1-$J$15)*R17-$F$15),0),"Loss")</f>
        <v>0</v>
      </c>
      <c r="S18" s="52">
        <f>IF($B$15/((1-$J$15)*S17-$F$15)&gt;=0,ROUNDUP($B$15/((1-$J$15)*S17-$F$15),0),"Loss")</f>
        <v>0</v>
      </c>
      <c r="T18" s="52">
        <f>IF($B$15/((1-$J$15)*T17-$F$15)&gt;=0,ROUNDUP($B$15/((1-$J$15)*T17-$F$15),0),"Loss")</f>
        <v>0</v>
      </c>
      <c r="U18" s="52">
        <f>IF($B$15/((1-$J$15)*U17-$F$15)&gt;=0,ROUNDUP($B$15/((1-$J$15)*U17-$F$15),0),"Loss")</f>
        <v>0</v>
      </c>
      <c r="V18" s="52">
        <f>IF($B$15/((1-$J$15)*V17-$F$15)&gt;=0,ROUNDUP($B$15/((1-$J$15)*V17-$F$15),0),"Loss")</f>
        <v>0</v>
      </c>
      <c r="W18" s="52">
        <f>IF($B$15/((1-$J$15)*W17-$F$15)&gt;=0,ROUNDUP($B$15/((1-$J$15)*W17-$F$15),0),"Loss")</f>
        <v>0</v>
      </c>
      <c r="X18" s="52">
        <f>IF($B$15/((1-$J$15)*X17-$F$15)&gt;=0,ROUNDUP($B$15/((1-$J$15)*X17-$F$15),0),"Loss")</f>
        <v>0</v>
      </c>
      <c r="Y18" s="52">
        <f>IF($B$15/((1-$J$15)*Y17-$F$15)&gt;=0,ROUNDUP($B$15/((1-$J$15)*Y17-$F$15),0),"Loss")</f>
        <v>0</v>
      </c>
      <c r="Z18" s="52">
        <f>IF($B$15/((1-$J$15)*Z17-$F$15)&gt;=0,ROUNDUP($B$15/((1-$J$15)*Z17-$F$15),0),"Loss")</f>
        <v>0</v>
      </c>
      <c r="AA18" s="52">
        <f>IF($B$15/((1-$J$15)*AA17-$F$15)&gt;=0,ROUNDUP($B$15/((1-$J$15)*AA17-$F$15),0),"Loss")</f>
        <v>0</v>
      </c>
    </row>
    <row r="19" s="6" customFormat="1" ht="12.75"/>
    <row r="20" s="7" customFormat="1" ht="13.5" thickBot="1"/>
    <row r="22" s="6" customFormat="1" ht="15.75">
      <c r="A22" s="47" t="str">
        <f>'Fixed &amp; Variable Costs (1)'!A3</f>
        <v>Comprehensive Option - All costs not covered by other sources of funding to be considered covered by dues, therefore to be membership expenses. Includes print publication.</v>
      </c>
    </row>
    <row r="23" ht="12.75">
      <c r="A23" t="s">
        <v>188</v>
      </c>
    </row>
    <row r="24" spans="1:6" s="6" customFormat="1" ht="12.75">
      <c r="A24" s="48" t="s">
        <v>177</v>
      </c>
      <c r="B24" s="49">
        <f>'Fixed &amp; Variable Costs (1)'!$C$92</f>
        <v>56371.789847609</v>
      </c>
      <c r="D24" s="50"/>
      <c r="E24" s="48" t="s">
        <v>178</v>
      </c>
      <c r="F24" s="53">
        <f>'Fixed &amp; Variable Costs (1)'!$M$51</f>
        <v>26.968574734356547</v>
      </c>
    </row>
    <row r="25" s="6" customFormat="1" ht="12.75"/>
    <row r="26" spans="1:27" s="6" customFormat="1" ht="12.75">
      <c r="A26" s="6" t="s">
        <v>0</v>
      </c>
      <c r="B26" s="51">
        <v>0</v>
      </c>
      <c r="C26" s="51">
        <f>B26+5</f>
        <v>5</v>
      </c>
      <c r="D26" s="51">
        <f aca="true" t="shared" si="4" ref="D26:O26">C26+5</f>
        <v>10</v>
      </c>
      <c r="E26" s="51">
        <f t="shared" si="4"/>
        <v>15</v>
      </c>
      <c r="F26" s="51">
        <f t="shared" si="4"/>
        <v>20</v>
      </c>
      <c r="G26" s="51">
        <f t="shared" si="4"/>
        <v>25</v>
      </c>
      <c r="H26" s="51">
        <f t="shared" si="4"/>
        <v>30</v>
      </c>
      <c r="I26" s="51">
        <f t="shared" si="4"/>
        <v>35</v>
      </c>
      <c r="J26" s="51">
        <f t="shared" si="4"/>
        <v>40</v>
      </c>
      <c r="K26" s="51">
        <f t="shared" si="4"/>
        <v>45</v>
      </c>
      <c r="L26" s="51">
        <f t="shared" si="4"/>
        <v>50</v>
      </c>
      <c r="M26" s="51">
        <f t="shared" si="4"/>
        <v>55</v>
      </c>
      <c r="N26" s="51">
        <f t="shared" si="4"/>
        <v>60</v>
      </c>
      <c r="O26" s="51">
        <f t="shared" si="4"/>
        <v>65</v>
      </c>
      <c r="P26" s="51">
        <f>O26+5</f>
        <v>70</v>
      </c>
      <c r="Q26" s="51">
        <f>P26+5</f>
        <v>75</v>
      </c>
      <c r="R26" s="51">
        <f>Q26+5</f>
        <v>80</v>
      </c>
      <c r="S26" s="51">
        <f>R26+5</f>
        <v>85</v>
      </c>
      <c r="T26" s="51">
        <f aca="true" t="shared" si="5" ref="T26:AA26">S26+5</f>
        <v>90</v>
      </c>
      <c r="U26" s="51">
        <f t="shared" si="5"/>
        <v>95</v>
      </c>
      <c r="V26" s="51">
        <f t="shared" si="5"/>
        <v>100</v>
      </c>
      <c r="W26" s="51">
        <f t="shared" si="5"/>
        <v>105</v>
      </c>
      <c r="X26" s="51">
        <f t="shared" si="5"/>
        <v>110</v>
      </c>
      <c r="Y26" s="51">
        <f t="shared" si="5"/>
        <v>115</v>
      </c>
      <c r="Z26" s="51">
        <f t="shared" si="5"/>
        <v>120</v>
      </c>
      <c r="AA26" s="51">
        <f t="shared" si="5"/>
        <v>125</v>
      </c>
    </row>
    <row r="27" spans="1:27" s="6" customFormat="1" ht="12.75">
      <c r="A27" s="6" t="s">
        <v>173</v>
      </c>
      <c r="B27" s="52" t="str">
        <f>IF($B$24/(B26-$F$24)&gt;=0,ROUNDUP($B$24/(B26-$F$24),0),"Loss")</f>
        <v>Loss</v>
      </c>
      <c r="C27" s="52" t="str">
        <f>IF($B$24/(C26-$F$24)&gt;=0,ROUNDUP($B$24/(C26-$F$24),0),"Loss")</f>
        <v>Loss</v>
      </c>
      <c r="D27" s="52" t="str">
        <f>IF($B$24/(D26-$F$24)&gt;=0,ROUNDUP($B$24/(D26-$F$24),0),"Loss")</f>
        <v>Loss</v>
      </c>
      <c r="E27" s="52" t="str">
        <f>IF($B$24/(E26-$F$24)&gt;=0,ROUNDUP($B$24/(E26-$F$24),0),"Loss")</f>
        <v>Loss</v>
      </c>
      <c r="F27" s="52" t="str">
        <f>IF($B$24/(F26-$F$24)&gt;=0,ROUNDUP($B$24/(F26-$F$24),0),"Loss")</f>
        <v>Loss</v>
      </c>
      <c r="G27" s="52" t="str">
        <f>IF($B$24/(G26-$F$24)&gt;=0,ROUNDUP($B$24/(G26-$F$24),0),"Loss")</f>
        <v>Loss</v>
      </c>
      <c r="H27" s="52">
        <f>IF($B$24/(H26-$F$24)&gt;=0,ROUNDUP($B$24/(H26-$F$24),0),"Loss")</f>
        <v>18596</v>
      </c>
      <c r="I27" s="52">
        <f>IF($B$24/(I26-$F$24)&gt;=0,ROUNDUP($B$24/(I26-$F$24),0),"Loss")</f>
        <v>7019</v>
      </c>
      <c r="J27" s="52">
        <f>IF($B$24/(J26-$F$24)&gt;=0,ROUNDUP($B$24/(J26-$F$24),0),"Loss")</f>
        <v>4326</v>
      </c>
      <c r="K27" s="52">
        <f>IF($B$24/(K26-$F$24)&gt;=0,ROUNDUP($B$24/(K26-$F$24),0),"Loss")</f>
        <v>3127</v>
      </c>
      <c r="L27" s="52">
        <f>IF($B$24/(L26-$F$24)&gt;=0,ROUNDUP($B$24/(L26-$F$24),0),"Loss")</f>
        <v>2448</v>
      </c>
      <c r="M27" s="52">
        <f>IF($B$24/(M26-$F$24)&gt;=0,ROUNDUP($B$24/(M26-$F$24),0),"Loss")</f>
        <v>2012</v>
      </c>
      <c r="N27" s="52">
        <f>IF($B$24/(N26-$F$24)&gt;=0,ROUNDUP($B$24/(N26-$F$24),0),"Loss")</f>
        <v>1707</v>
      </c>
      <c r="O27" s="52">
        <f>IF($B$24/(O26-$F$24)&gt;=0,ROUNDUP($B$24/(O26-$F$24),0),"Loss")</f>
        <v>1483</v>
      </c>
      <c r="P27" s="52">
        <f>IF($B$24/(P26-$F$24)&gt;=0,ROUNDUP($B$24/(P26-$F$24),0),"Loss")</f>
        <v>1311</v>
      </c>
      <c r="Q27" s="52">
        <f>IF($B$24/(Q26-$F$24)&gt;=0,ROUNDUP($B$24/(Q26-$F$24),0),"Loss")</f>
        <v>1174</v>
      </c>
      <c r="R27" s="52">
        <f>IF($B$24/(R26-$F$24)&gt;=0,ROUNDUP($B$24/(R26-$F$24),0),"Loss")</f>
        <v>1063</v>
      </c>
      <c r="S27" s="52">
        <f>IF($B$24/(S26-$F$24)&gt;=0,ROUNDUP($B$24/(S26-$F$24),0),"Loss")</f>
        <v>972</v>
      </c>
      <c r="T27" s="52">
        <f>IF($B$24/(T26-$F$24)&gt;=0,ROUNDUP($B$24/(T26-$F$24),0),"Loss")</f>
        <v>895</v>
      </c>
      <c r="U27" s="52">
        <f>IF($B$24/(U26-$F$24)&gt;=0,ROUNDUP($B$24/(U26-$F$24),0),"Loss")</f>
        <v>829</v>
      </c>
      <c r="V27" s="52">
        <f>IF($B$24/(V26-$F$24)&gt;=0,ROUNDUP($B$24/(V26-$F$24),0),"Loss")</f>
        <v>772</v>
      </c>
      <c r="W27" s="52">
        <f>IF($B$24/(W26-$F$24)&gt;=0,ROUNDUP($B$24/(W26-$F$24),0),"Loss")</f>
        <v>723</v>
      </c>
      <c r="X27" s="52">
        <f>IF($B$24/(X26-$F$24)&gt;=0,ROUNDUP($B$24/(X26-$F$24),0),"Loss")</f>
        <v>679</v>
      </c>
      <c r="Y27" s="52">
        <f>IF($B$24/(Y26-$F$24)&gt;=0,ROUNDUP($B$24/(Y26-$F$24),0),"Loss")</f>
        <v>641</v>
      </c>
      <c r="Z27" s="52">
        <f>IF($B$24/(Z26-$F$24)&gt;=0,ROUNDUP($B$24/(Z26-$F$24),0),"Loss")</f>
        <v>606</v>
      </c>
      <c r="AA27" s="52">
        <f>IF($B$24/(AA26-$F$24)&gt;=0,ROUNDUP($B$24/(AA26-$F$24),0),"Loss")</f>
        <v>576</v>
      </c>
    </row>
    <row r="28" s="6" customFormat="1" ht="12.75"/>
    <row r="29" s="7" customFormat="1" ht="13.5" thickBot="1"/>
    <row r="30" s="6" customFormat="1" ht="12.75"/>
    <row r="31" s="6" customFormat="1" ht="15.75">
      <c r="A31" s="47" t="str">
        <f>'Fixed &amp; Variable Costs (2)'!A3</f>
        <v>Bare Bones Option - Administrative expenses and only expenses involved with processing and recordkeeping concerning memberships, and recruiting and renewal solicitation.</v>
      </c>
    </row>
    <row r="32" s="6" customFormat="1" ht="12.75">
      <c r="A32" s="6" t="s">
        <v>189</v>
      </c>
    </row>
    <row r="33" spans="1:6" s="6" customFormat="1" ht="12.75">
      <c r="A33" s="48" t="s">
        <v>177</v>
      </c>
      <c r="B33" s="49">
        <f>'Fixed &amp; Variable Costs (2)'!$C$90</f>
        <v>39490.13454545452</v>
      </c>
      <c r="D33" s="50"/>
      <c r="E33" s="48" t="s">
        <v>178</v>
      </c>
      <c r="F33" s="53">
        <f>'Fixed &amp; Variable Costs (2)'!$M$49</f>
        <v>13.898003305785119</v>
      </c>
    </row>
    <row r="34" s="6" customFormat="1" ht="12.75"/>
    <row r="35" spans="1:27" s="6" customFormat="1" ht="12.75">
      <c r="A35" s="6" t="s">
        <v>0</v>
      </c>
      <c r="B35" s="51">
        <v>0</v>
      </c>
      <c r="C35" s="51">
        <f>B35+5</f>
        <v>5</v>
      </c>
      <c r="D35" s="51">
        <f aca="true" t="shared" si="6" ref="D35:O35">C35+5</f>
        <v>10</v>
      </c>
      <c r="E35" s="51">
        <f t="shared" si="6"/>
        <v>15</v>
      </c>
      <c r="F35" s="51">
        <f t="shared" si="6"/>
        <v>20</v>
      </c>
      <c r="G35" s="51">
        <f t="shared" si="6"/>
        <v>25</v>
      </c>
      <c r="H35" s="51">
        <f t="shared" si="6"/>
        <v>30</v>
      </c>
      <c r="I35" s="51">
        <f t="shared" si="6"/>
        <v>35</v>
      </c>
      <c r="J35" s="51">
        <f t="shared" si="6"/>
        <v>40</v>
      </c>
      <c r="K35" s="51">
        <f t="shared" si="6"/>
        <v>45</v>
      </c>
      <c r="L35" s="51">
        <f t="shared" si="6"/>
        <v>50</v>
      </c>
      <c r="M35" s="51">
        <f t="shared" si="6"/>
        <v>55</v>
      </c>
      <c r="N35" s="51">
        <f t="shared" si="6"/>
        <v>60</v>
      </c>
      <c r="O35" s="51">
        <f t="shared" si="6"/>
        <v>65</v>
      </c>
      <c r="P35" s="51">
        <f>O35+5</f>
        <v>70</v>
      </c>
      <c r="Q35" s="51">
        <f>P35+5</f>
        <v>75</v>
      </c>
      <c r="R35" s="51">
        <f>Q35+5</f>
        <v>80</v>
      </c>
      <c r="S35" s="51">
        <f>R35+5</f>
        <v>85</v>
      </c>
      <c r="T35" s="51">
        <f aca="true" t="shared" si="7" ref="T35:AA35">S35+5</f>
        <v>90</v>
      </c>
      <c r="U35" s="51">
        <f t="shared" si="7"/>
        <v>95</v>
      </c>
      <c r="V35" s="51">
        <f t="shared" si="7"/>
        <v>100</v>
      </c>
      <c r="W35" s="51">
        <f t="shared" si="7"/>
        <v>105</v>
      </c>
      <c r="X35" s="51">
        <f t="shared" si="7"/>
        <v>110</v>
      </c>
      <c r="Y35" s="51">
        <f t="shared" si="7"/>
        <v>115</v>
      </c>
      <c r="Z35" s="51">
        <f t="shared" si="7"/>
        <v>120</v>
      </c>
      <c r="AA35" s="51">
        <f t="shared" si="7"/>
        <v>125</v>
      </c>
    </row>
    <row r="36" spans="1:27" s="6" customFormat="1" ht="12.75">
      <c r="A36" s="6" t="s">
        <v>173</v>
      </c>
      <c r="B36" s="52" t="str">
        <f>IF($B$33/(B35-$F$33)&gt;=0,ROUNDUP($B$33/(B35-$F$33),0),"Loss")</f>
        <v>Loss</v>
      </c>
      <c r="C36" s="52" t="str">
        <f>IF($B$33/(C35-$F$33)&gt;=0,ROUNDUP($B$33/(C35-$F$33),0),"Loss")</f>
        <v>Loss</v>
      </c>
      <c r="D36" s="52" t="str">
        <f>IF($B$33/(D35-$F$33)&gt;=0,ROUNDUP($B$33/(D35-$F$33),0),"Loss")</f>
        <v>Loss</v>
      </c>
      <c r="E36" s="52">
        <f>IF($B$33/(E35-$F$33)&gt;=0,ROUNDUP($B$33/(E35-$F$33),0),"Loss")</f>
        <v>35836</v>
      </c>
      <c r="F36" s="52">
        <f>IF($B$33/(F35-$F$33)&gt;=0,ROUNDUP($B$33/(F35-$F$33),0),"Loss")</f>
        <v>6472</v>
      </c>
      <c r="G36" s="52">
        <f>IF($B$33/(G35-$F$33)&gt;=0,ROUNDUP($B$33/(G35-$F$33),0),"Loss")</f>
        <v>3558</v>
      </c>
      <c r="H36" s="52">
        <f>IF($B$33/(H35-$F$33)&gt;=0,ROUNDUP($B$33/(H35-$F$33),0),"Loss")</f>
        <v>2453</v>
      </c>
      <c r="I36" s="52">
        <f>IF($B$33/(I35-$F$33)&gt;=0,ROUNDUP($B$33/(I35-$F$33),0),"Loss")</f>
        <v>1872</v>
      </c>
      <c r="J36" s="52">
        <f>IF($B$33/(J35-$F$33)&gt;=0,ROUNDUP($B$33/(J35-$F$33),0),"Loss")</f>
        <v>1513</v>
      </c>
      <c r="K36" s="52">
        <f>IF($B$33/(K35-$F$33)&gt;=0,ROUNDUP($B$33/(K35-$F$33),0),"Loss")</f>
        <v>1270</v>
      </c>
      <c r="L36" s="52">
        <f>IF($B$33/(L35-$F$33)&gt;=0,ROUNDUP($B$33/(L35-$F$33),0),"Loss")</f>
        <v>1094</v>
      </c>
      <c r="M36" s="52">
        <f>IF($B$33/(M35-$F$33)&gt;=0,ROUNDUP($B$33/(M35-$F$33),0),"Loss")</f>
        <v>961</v>
      </c>
      <c r="N36" s="52">
        <f>IF($B$33/(N35-$F$33)&gt;=0,ROUNDUP($B$33/(N35-$F$33),0),"Loss")</f>
        <v>857</v>
      </c>
      <c r="O36" s="52">
        <f>IF($B$33/(O35-$F$33)&gt;=0,ROUNDUP($B$33/(O35-$F$33),0),"Loss")</f>
        <v>773</v>
      </c>
      <c r="P36" s="52">
        <f>IF($B$33/(P35-$F$33)&gt;=0,ROUNDUP($B$33/(P35-$F$33),0),"Loss")</f>
        <v>704</v>
      </c>
      <c r="Q36" s="52">
        <f>IF($B$33/(Q35-$F$33)&gt;=0,ROUNDUP($B$33/(Q35-$F$33),0),"Loss")</f>
        <v>647</v>
      </c>
      <c r="R36" s="52">
        <f>IF($B$33/(R35-$F$33)&gt;=0,ROUNDUP($B$33/(R35-$F$33),0),"Loss")</f>
        <v>598</v>
      </c>
      <c r="S36" s="52">
        <f>IF($B$33/(S35-$F$33)&gt;=0,ROUNDUP($B$33/(S35-$F$33),0),"Loss")</f>
        <v>556</v>
      </c>
      <c r="T36" s="52">
        <f>IF($B$33/(T35-$F$33)&gt;=0,ROUNDUP($B$33/(T35-$F$33),0),"Loss")</f>
        <v>519</v>
      </c>
      <c r="U36" s="52">
        <f>IF($B$33/(U35-$F$33)&gt;=0,ROUNDUP($B$33/(U35-$F$33),0),"Loss")</f>
        <v>487</v>
      </c>
      <c r="V36" s="52">
        <f>IF($B$33/(V35-$F$33)&gt;=0,ROUNDUP($B$33/(V35-$F$33),0),"Loss")</f>
        <v>459</v>
      </c>
      <c r="W36" s="52">
        <f>IF($B$33/(W35-$F$33)&gt;=0,ROUNDUP($B$33/(W35-$F$33),0),"Loss")</f>
        <v>434</v>
      </c>
      <c r="X36" s="52">
        <f>IF($B$33/(X35-$F$33)&gt;=0,ROUNDUP($B$33/(X35-$F$33),0),"Loss")</f>
        <v>411</v>
      </c>
      <c r="Y36" s="52">
        <f>IF($B$33/(Y35-$F$33)&gt;=0,ROUNDUP($B$33/(Y35-$F$33),0),"Loss")</f>
        <v>391</v>
      </c>
      <c r="Z36" s="52">
        <f>IF($B$33/(Z35-$F$33)&gt;=0,ROUNDUP($B$33/(Z35-$F$33),0),"Loss")</f>
        <v>373</v>
      </c>
      <c r="AA36" s="52">
        <f>IF($B$33/(AA35-$F$33)&gt;=0,ROUNDUP($B$33/(AA35-$F$33),0),"Loss")</f>
        <v>356</v>
      </c>
    </row>
    <row r="37" s="6" customFormat="1" ht="12.75"/>
    <row r="38" s="7" customFormat="1" ht="13.5" thickBot="1"/>
    <row r="39" s="6" customFormat="1" ht="12.75"/>
    <row r="40" s="6" customFormat="1" ht="15.75">
      <c r="A40" s="47" t="str">
        <f>'Fixed &amp; Variable Costs (3)'!A3</f>
        <v>Membership accounting and recordkeeping only</v>
      </c>
    </row>
    <row r="41" s="6" customFormat="1" ht="12.75">
      <c r="A41" s="6" t="s">
        <v>190</v>
      </c>
    </row>
    <row r="42" s="6" customFormat="1" ht="12.75">
      <c r="A42" s="6" t="s">
        <v>181</v>
      </c>
    </row>
    <row r="43" spans="1:6" s="6" customFormat="1" ht="12.75">
      <c r="A43" s="48" t="s">
        <v>177</v>
      </c>
      <c r="B43" s="49">
        <f>'Fixed &amp; Variable Costs (3)'!$C$90</f>
        <v>-12511.72363636365</v>
      </c>
      <c r="D43" s="50"/>
      <c r="E43" s="48" t="s">
        <v>178</v>
      </c>
      <c r="F43" s="53">
        <f>'Fixed &amp; Variable Costs (3)'!$M$49</f>
        <v>13.898003305785119</v>
      </c>
    </row>
    <row r="44" s="6" customFormat="1" ht="12.75"/>
    <row r="45" spans="1:27" s="6" customFormat="1" ht="12.75">
      <c r="A45" s="6" t="s">
        <v>0</v>
      </c>
      <c r="B45" s="51">
        <v>0</v>
      </c>
      <c r="C45" s="51">
        <f>B45+5</f>
        <v>5</v>
      </c>
      <c r="D45" s="51">
        <f aca="true" t="shared" si="8" ref="D45:O45">C45+5</f>
        <v>10</v>
      </c>
      <c r="E45" s="51">
        <f t="shared" si="8"/>
        <v>15</v>
      </c>
      <c r="F45" s="51">
        <f t="shared" si="8"/>
        <v>20</v>
      </c>
      <c r="G45" s="51">
        <f t="shared" si="8"/>
        <v>25</v>
      </c>
      <c r="H45" s="51">
        <f t="shared" si="8"/>
        <v>30</v>
      </c>
      <c r="I45" s="51">
        <f t="shared" si="8"/>
        <v>35</v>
      </c>
      <c r="J45" s="51">
        <f t="shared" si="8"/>
        <v>40</v>
      </c>
      <c r="K45" s="51">
        <f t="shared" si="8"/>
        <v>45</v>
      </c>
      <c r="L45" s="51">
        <f t="shared" si="8"/>
        <v>50</v>
      </c>
      <c r="M45" s="51">
        <f t="shared" si="8"/>
        <v>55</v>
      </c>
      <c r="N45" s="51">
        <f t="shared" si="8"/>
        <v>60</v>
      </c>
      <c r="O45" s="51">
        <f t="shared" si="8"/>
        <v>65</v>
      </c>
      <c r="P45" s="51">
        <f>O45+5</f>
        <v>70</v>
      </c>
      <c r="Q45" s="51">
        <f>P45+5</f>
        <v>75</v>
      </c>
      <c r="R45" s="51">
        <f>Q45+5</f>
        <v>80</v>
      </c>
      <c r="S45" s="51">
        <f>R45+5</f>
        <v>85</v>
      </c>
      <c r="T45" s="51">
        <f aca="true" t="shared" si="9" ref="T45:AA45">S45+5</f>
        <v>90</v>
      </c>
      <c r="U45" s="51">
        <f t="shared" si="9"/>
        <v>95</v>
      </c>
      <c r="V45" s="51">
        <f t="shared" si="9"/>
        <v>100</v>
      </c>
      <c r="W45" s="51">
        <f t="shared" si="9"/>
        <v>105</v>
      </c>
      <c r="X45" s="51">
        <f t="shared" si="9"/>
        <v>110</v>
      </c>
      <c r="Y45" s="51">
        <f t="shared" si="9"/>
        <v>115</v>
      </c>
      <c r="Z45" s="51">
        <f t="shared" si="9"/>
        <v>120</v>
      </c>
      <c r="AA45" s="51">
        <f t="shared" si="9"/>
        <v>125</v>
      </c>
    </row>
    <row r="46" spans="1:27" s="6" customFormat="1" ht="12.75">
      <c r="A46" s="6" t="s">
        <v>180</v>
      </c>
      <c r="B46" s="52">
        <f>IF($B$43/(B45-$F$43)&gt;=0,ROUNDUP($B$43/(B45-$F$43),0),"Unlimited")</f>
        <v>901</v>
      </c>
      <c r="C46" s="52">
        <f>IF($B$43/(C45-$F$43)&gt;=0,ROUNDUP($B$43/(C45-$F$43),0),"Unlimited")</f>
        <v>1407</v>
      </c>
      <c r="D46" s="52">
        <f>IF($B$43/(D45-$F$43)&gt;=0,ROUNDUP($B$43/(D45-$F$43),0),"Unlimited")</f>
        <v>3210</v>
      </c>
      <c r="E46" s="52" t="str">
        <f>IF($B$43/(E45-$F$43)&gt;=0,ROUNDUP($B$43/(E45-$F$43),0),"Unlimited")</f>
        <v>Unlimited</v>
      </c>
      <c r="F46" s="52" t="str">
        <f>IF($B$43/(F45-$F$43)&gt;=0,ROUNDUP($B$43/(F45-$F$43),0),"Unlimited")</f>
        <v>Unlimited</v>
      </c>
      <c r="G46" s="52" t="str">
        <f>IF($B$43/(G45-$F$43)&gt;=0,ROUNDUP($B$43/(G45-$F$43),0),"Unlimited")</f>
        <v>Unlimited</v>
      </c>
      <c r="H46" s="52" t="str">
        <f>IF($B$43/(H45-$F$43)&gt;=0,ROUNDUP($B$43/(H45-$F$43),0),"Unlimited")</f>
        <v>Unlimited</v>
      </c>
      <c r="I46" s="52" t="str">
        <f>IF($B$43/(I45-$F$43)&gt;=0,ROUNDUP($B$43/(I45-$F$43),0),"Unlimited")</f>
        <v>Unlimited</v>
      </c>
      <c r="J46" s="52" t="str">
        <f>IF($B$43/(J45-$F$43)&gt;=0,ROUNDUP($B$43/(J45-$F$43),0),"Unlimited")</f>
        <v>Unlimited</v>
      </c>
      <c r="K46" s="52" t="str">
        <f>IF($B$43/(K45-$F$43)&gt;=0,ROUNDUP($B$43/(K45-$F$43),0),"Unlimited")</f>
        <v>Unlimited</v>
      </c>
      <c r="L46" s="52" t="str">
        <f>IF($B$43/(L45-$F$43)&gt;=0,ROUNDUP($B$43/(L45-$F$43),0),"Unlimited")</f>
        <v>Unlimited</v>
      </c>
      <c r="M46" s="52" t="str">
        <f>IF($B$43/(M45-$F$43)&gt;=0,ROUNDUP($B$43/(M45-$F$43),0),"Unlimited")</f>
        <v>Unlimited</v>
      </c>
      <c r="N46" s="52" t="str">
        <f>IF($B$43/(N45-$F$43)&gt;=0,ROUNDUP($B$43/(N45-$F$43),0),"Unlimited")</f>
        <v>Unlimited</v>
      </c>
      <c r="O46" s="52" t="str">
        <f>IF($B$43/(O45-$F$43)&gt;=0,ROUNDUP($B$43/(O45-$F$43),0),"Unlimited")</f>
        <v>Unlimited</v>
      </c>
      <c r="P46" s="52" t="str">
        <f>IF($B$43/(P45-$F$43)&gt;=0,ROUNDUP($B$43/(P45-$F$43),0),"Unlimited")</f>
        <v>Unlimited</v>
      </c>
      <c r="Q46" s="52" t="str">
        <f>IF($B$43/(Q45-$F$43)&gt;=0,ROUNDUP($B$43/(Q45-$F$43),0),"Unlimited")</f>
        <v>Unlimited</v>
      </c>
      <c r="R46" s="52" t="str">
        <f>IF($B$43/(R45-$F$43)&gt;=0,ROUNDUP($B$43/(R45-$F$43),0),"Unlimited")</f>
        <v>Unlimited</v>
      </c>
      <c r="S46" s="52" t="str">
        <f>IF($B$43/(S45-$F$43)&gt;=0,ROUNDUP($B$43/(S45-$F$43),0),"Unlimited")</f>
        <v>Unlimited</v>
      </c>
      <c r="T46" s="52" t="str">
        <f>IF($B$43/(T45-$F$43)&gt;=0,ROUNDUP($B$43/(T45-$F$43),0),"Unlimited")</f>
        <v>Unlimited</v>
      </c>
      <c r="U46" s="52" t="str">
        <f>IF($B$43/(U45-$F$43)&gt;=0,ROUNDUP($B$43/(U45-$F$43),0),"Unlimited")</f>
        <v>Unlimited</v>
      </c>
      <c r="V46" s="52" t="str">
        <f>IF($B$43/(V45-$F$43)&gt;=0,ROUNDUP($B$43/(V45-$F$43),0),"Unlimited")</f>
        <v>Unlimited</v>
      </c>
      <c r="W46" s="52" t="str">
        <f>IF($B$43/(W45-$F$43)&gt;=0,ROUNDUP($B$43/(W45-$F$43),0),"Unlimited")</f>
        <v>Unlimited</v>
      </c>
      <c r="X46" s="52" t="str">
        <f>IF($B$43/(X45-$F$43)&gt;=0,ROUNDUP($B$43/(X45-$F$43),0),"Unlimited")</f>
        <v>Unlimited</v>
      </c>
      <c r="Y46" s="52" t="str">
        <f>IF($B$43/(Y45-$F$43)&gt;=0,ROUNDUP($B$43/(Y45-$F$43),0),"Unlimited")</f>
        <v>Unlimited</v>
      </c>
      <c r="Z46" s="52" t="str">
        <f>IF($B$43/(Z45-$F$43)&gt;=0,ROUNDUP($B$43/(Z45-$F$43),0),"Unlimited")</f>
        <v>Unlimited</v>
      </c>
      <c r="AA46" s="52" t="str">
        <f>IF($B$43/(AA45-$F$43)&gt;=0,ROUNDUP($B$43/(AA45-$F$43),0),"Unlimited")</f>
        <v>Unlimited</v>
      </c>
    </row>
    <row r="47" s="6" customFormat="1" ht="12.75"/>
    <row r="48" s="7" customFormat="1" ht="13.5" thickBot="1"/>
  </sheetData>
  <sheetProtection sheet="1" objects="1" scenarios="1"/>
  <printOptions/>
  <pageMargins left="0.75" right="0.75" top="1" bottom="1" header="0.5" footer="0.5"/>
  <pageSetup orientation="landscape" scale="70" r:id="rId3"/>
  <rowBreaks count="1" manualBreakCount="1">
    <brk id="2" max="255" man="1"/>
  </rowBreaks>
  <colBreaks count="1" manualBreakCount="1">
    <brk id="20" max="65535" man="1"/>
  </colBreaks>
  <legacyDrawing r:id="rId2"/>
</worksheet>
</file>

<file path=xl/worksheets/sheet2.xml><?xml version="1.0" encoding="utf-8"?>
<worksheet xmlns="http://schemas.openxmlformats.org/spreadsheetml/2006/main" xmlns:r="http://schemas.openxmlformats.org/officeDocument/2006/relationships">
  <dimension ref="A1:AA265"/>
  <sheetViews>
    <sheetView workbookViewId="0" topLeftCell="A1">
      <selection activeCell="A1" sqref="A1"/>
    </sheetView>
  </sheetViews>
  <sheetFormatPr defaultColWidth="9.140625" defaultRowHeight="12.75"/>
  <cols>
    <col min="1" max="1" width="11.8515625" style="0" customWidth="1"/>
    <col min="2" max="2" width="8.8515625" style="0" customWidth="1"/>
    <col min="3" max="3" width="10.28125" style="0" customWidth="1"/>
    <col min="4" max="4" width="31.28125" style="72" customWidth="1"/>
    <col min="5" max="5" width="10.421875" style="0" bestFit="1" customWidth="1"/>
    <col min="6" max="6" width="14.57421875" style="0" customWidth="1"/>
    <col min="8" max="8" width="51.140625" style="8" customWidth="1"/>
    <col min="9" max="9" width="13.8515625" style="8" customWidth="1"/>
    <col min="10" max="10" width="16.28125" style="8" customWidth="1"/>
    <col min="11" max="11" width="10.140625" style="8" customWidth="1"/>
    <col min="12" max="12" width="10.140625" style="0" bestFit="1" customWidth="1"/>
    <col min="13" max="13" width="11.28125" style="0" customWidth="1"/>
    <col min="14" max="14" width="11.140625" style="8" customWidth="1"/>
    <col min="15" max="15" width="9.421875" style="0" customWidth="1"/>
    <col min="16" max="16" width="9.7109375" style="0" customWidth="1"/>
    <col min="19" max="19" width="8.8515625" style="0" customWidth="1"/>
  </cols>
  <sheetData>
    <row r="1" spans="1:4" s="6" customFormat="1" ht="18">
      <c r="A1" s="79" t="s">
        <v>193</v>
      </c>
      <c r="D1" s="72"/>
    </row>
    <row r="2" s="6" customFormat="1" ht="12.75">
      <c r="D2" s="72"/>
    </row>
    <row r="3" spans="1:12" s="6" customFormat="1" ht="15.75">
      <c r="A3" s="84" t="s">
        <v>207</v>
      </c>
      <c r="D3" s="81" t="s">
        <v>205</v>
      </c>
      <c r="L3"/>
    </row>
    <row r="4" spans="1:12" s="6" customFormat="1" ht="12.75">
      <c r="A4" s="80" t="s">
        <v>206</v>
      </c>
      <c r="D4" s="73" t="s">
        <v>197</v>
      </c>
      <c r="E4"/>
      <c r="F4"/>
      <c r="G4"/>
      <c r="H4" s="8"/>
      <c r="I4" s="8"/>
      <c r="J4" s="8"/>
      <c r="K4" s="8"/>
      <c r="L4"/>
    </row>
    <row r="5" spans="1:12" s="6" customFormat="1" ht="12.75">
      <c r="A5" s="80" t="s">
        <v>204</v>
      </c>
      <c r="B5" s="80"/>
      <c r="C5" s="80"/>
      <c r="D5" s="72" t="s">
        <v>191</v>
      </c>
      <c r="E5"/>
      <c r="F5"/>
      <c r="G5"/>
      <c r="H5" s="8"/>
      <c r="I5" s="8"/>
      <c r="J5" s="8"/>
      <c r="K5" s="8"/>
      <c r="L5"/>
    </row>
    <row r="6" spans="4:27" s="6" customFormat="1" ht="12.75">
      <c r="D6" s="72" t="s">
        <v>192</v>
      </c>
      <c r="E6"/>
      <c r="F6"/>
      <c r="G6"/>
      <c r="H6" s="8"/>
      <c r="I6" s="8"/>
      <c r="J6" s="8"/>
      <c r="K6" s="8"/>
      <c r="L6"/>
      <c r="M6" s="51"/>
      <c r="N6" s="51"/>
      <c r="O6" s="51"/>
      <c r="P6" s="51"/>
      <c r="Q6" s="51"/>
      <c r="R6" s="51"/>
      <c r="S6" s="51"/>
      <c r="T6" s="51"/>
      <c r="U6" s="51"/>
      <c r="V6" s="51"/>
      <c r="W6" s="51"/>
      <c r="X6" s="51"/>
      <c r="Y6" s="51"/>
      <c r="Z6" s="51"/>
      <c r="AA6" s="51"/>
    </row>
    <row r="7" spans="1:27" s="6" customFormat="1" ht="13.5" thickBot="1">
      <c r="A7" s="71" t="s">
        <v>201</v>
      </c>
      <c r="D7" s="72"/>
      <c r="E7"/>
      <c r="F7"/>
      <c r="G7"/>
      <c r="H7" s="8"/>
      <c r="I7" s="8"/>
      <c r="J7" s="8"/>
      <c r="K7" s="8"/>
      <c r="L7" s="5"/>
      <c r="M7" s="52"/>
      <c r="N7" s="52"/>
      <c r="O7" s="52"/>
      <c r="P7" s="52"/>
      <c r="Q7" s="52"/>
      <c r="R7" s="52"/>
      <c r="S7" s="52"/>
      <c r="T7" s="52"/>
      <c r="U7" s="52"/>
      <c r="V7" s="52"/>
      <c r="W7" s="52"/>
      <c r="X7" s="52"/>
      <c r="Y7" s="52"/>
      <c r="Z7" s="52"/>
      <c r="AA7" s="52"/>
    </row>
    <row r="8" spans="1:12" s="6" customFormat="1" ht="13.5" thickBot="1">
      <c r="A8" s="69">
        <v>0.5</v>
      </c>
      <c r="D8" s="74" t="s">
        <v>9</v>
      </c>
      <c r="E8"/>
      <c r="F8" s="3" t="s">
        <v>10</v>
      </c>
      <c r="G8"/>
      <c r="H8" s="12" t="s">
        <v>186</v>
      </c>
      <c r="I8" s="13"/>
      <c r="J8" s="4" t="s">
        <v>184</v>
      </c>
      <c r="K8" s="5"/>
      <c r="L8"/>
    </row>
    <row r="9" spans="1:12" s="7" customFormat="1" ht="13.5" thickBot="1">
      <c r="A9" s="6"/>
      <c r="B9" s="6"/>
      <c r="C9" s="6"/>
      <c r="D9" s="72" t="s">
        <v>194</v>
      </c>
      <c r="E9"/>
      <c r="F9"/>
      <c r="G9"/>
      <c r="H9" t="s">
        <v>185</v>
      </c>
      <c r="I9" s="8"/>
      <c r="J9" s="8"/>
      <c r="K9" s="8"/>
      <c r="L9"/>
    </row>
    <row r="10" spans="1:12" ht="13.5" thickBot="1">
      <c r="A10" s="70" t="s">
        <v>177</v>
      </c>
      <c r="B10" s="70" t="s">
        <v>178</v>
      </c>
      <c r="C10" s="6"/>
      <c r="D10" s="72" t="s">
        <v>195</v>
      </c>
      <c r="G10" s="15"/>
      <c r="H10" s="8" t="s">
        <v>196</v>
      </c>
      <c r="I10" s="14"/>
      <c r="J10" s="14"/>
      <c r="L10" s="34"/>
    </row>
    <row r="11" spans="1:12" ht="12.75">
      <c r="A11" s="49">
        <f>'Fixed&amp;Variable Costs Calculator'!F47</f>
        <v>0</v>
      </c>
      <c r="B11" s="78">
        <f>'Fixed&amp;Variable Costs Calculator'!J9</f>
        <v>0</v>
      </c>
      <c r="C11" s="6"/>
      <c r="D11" s="75"/>
      <c r="E11" s="34"/>
      <c r="F11" s="35"/>
      <c r="G11" s="34"/>
      <c r="H11" s="8" t="s">
        <v>200</v>
      </c>
      <c r="K11" s="64"/>
      <c r="L11" s="34"/>
    </row>
    <row r="12" spans="3:12" ht="13.5" thickBot="1">
      <c r="C12" s="51"/>
      <c r="D12" s="75"/>
      <c r="E12" s="34"/>
      <c r="F12" s="36"/>
      <c r="G12" s="34"/>
      <c r="K12" s="64"/>
      <c r="L12" s="34"/>
    </row>
    <row r="13" spans="1:13" ht="12.75">
      <c r="A13" s="6"/>
      <c r="B13" s="6" t="s">
        <v>203</v>
      </c>
      <c r="C13" s="52"/>
      <c r="D13" s="75"/>
      <c r="E13" s="34"/>
      <c r="F13" s="36"/>
      <c r="G13" s="34"/>
      <c r="I13" s="63"/>
      <c r="J13" s="59"/>
      <c r="K13" s="64"/>
      <c r="L13" s="34"/>
      <c r="M13" s="8"/>
    </row>
    <row r="14" spans="1:12" ht="12.75">
      <c r="A14" s="82" t="s">
        <v>0</v>
      </c>
      <c r="B14" s="83" t="s">
        <v>204</v>
      </c>
      <c r="C14" s="6"/>
      <c r="D14" s="75"/>
      <c r="E14" s="34"/>
      <c r="F14" s="36"/>
      <c r="G14" s="34"/>
      <c r="H14" s="34"/>
      <c r="I14" s="63"/>
      <c r="J14" s="60"/>
      <c r="K14" s="64"/>
      <c r="L14" s="34"/>
    </row>
    <row r="15" spans="1:20" ht="12.75">
      <c r="A15" s="51">
        <v>0</v>
      </c>
      <c r="B15" s="52"/>
      <c r="C15" s="6"/>
      <c r="D15" s="75"/>
      <c r="E15" s="34"/>
      <c r="F15" s="36"/>
      <c r="G15" s="34"/>
      <c r="H15" s="34"/>
      <c r="I15" s="63"/>
      <c r="J15" s="60"/>
      <c r="K15" s="64"/>
      <c r="L15" s="34"/>
      <c r="P15" s="2"/>
      <c r="T15" s="2"/>
    </row>
    <row r="16" spans="1:20" ht="12.75">
      <c r="A16" s="51">
        <f aca="true" t="shared" si="0" ref="A16:A40">A15+5</f>
        <v>5</v>
      </c>
      <c r="B16" s="52">
        <f aca="true" t="shared" si="1" ref="B16:B40">IF($A$11/((1-$A$8)*A16-$B$11)&gt;=0,ROUNDUP($A$11/((1-$A$8)*A16-$B$11),0),"Loss")</f>
        <v>0</v>
      </c>
      <c r="D16" s="75"/>
      <c r="E16" s="34"/>
      <c r="F16" s="36"/>
      <c r="G16" s="34"/>
      <c r="H16" s="34"/>
      <c r="I16" s="63"/>
      <c r="J16" s="60"/>
      <c r="K16" s="64"/>
      <c r="L16" s="34"/>
      <c r="M16" s="4"/>
      <c r="N16" s="4"/>
      <c r="P16" s="2"/>
      <c r="T16" s="2"/>
    </row>
    <row r="17" spans="1:20" ht="12.75">
      <c r="A17" s="51">
        <f t="shared" si="0"/>
        <v>10</v>
      </c>
      <c r="B17" s="52">
        <f t="shared" si="1"/>
        <v>0</v>
      </c>
      <c r="D17" s="75"/>
      <c r="E17" s="34"/>
      <c r="F17" s="36"/>
      <c r="G17" s="34"/>
      <c r="H17" s="34"/>
      <c r="I17" s="63"/>
      <c r="J17" s="60"/>
      <c r="K17" s="64"/>
      <c r="L17" s="34"/>
      <c r="M17" s="58"/>
      <c r="N17" s="58"/>
      <c r="T17" s="2"/>
    </row>
    <row r="18" spans="1:14" ht="12.75">
      <c r="A18" s="51">
        <f t="shared" si="0"/>
        <v>15</v>
      </c>
      <c r="B18" s="52">
        <f t="shared" si="1"/>
        <v>0</v>
      </c>
      <c r="D18" s="75"/>
      <c r="E18" s="34"/>
      <c r="F18" s="36"/>
      <c r="G18" s="34"/>
      <c r="H18" s="34"/>
      <c r="I18" s="63"/>
      <c r="J18" s="60"/>
      <c r="K18" s="64"/>
      <c r="L18" s="34"/>
      <c r="N18" s="57"/>
    </row>
    <row r="19" spans="1:16" ht="12.75">
      <c r="A19" s="51">
        <f t="shared" si="0"/>
        <v>20</v>
      </c>
      <c r="B19" s="52">
        <f t="shared" si="1"/>
        <v>0</v>
      </c>
      <c r="D19" s="75"/>
      <c r="E19" s="34"/>
      <c r="F19" s="36"/>
      <c r="G19" s="34"/>
      <c r="H19" s="34"/>
      <c r="I19" s="63"/>
      <c r="J19" s="60"/>
      <c r="K19" s="64"/>
      <c r="L19" s="34"/>
      <c r="M19" s="57"/>
      <c r="N19" s="57"/>
      <c r="P19" s="2"/>
    </row>
    <row r="20" spans="1:16" ht="12.75">
      <c r="A20" s="51">
        <f t="shared" si="0"/>
        <v>25</v>
      </c>
      <c r="B20" s="52">
        <f t="shared" si="1"/>
        <v>0</v>
      </c>
      <c r="D20" s="75"/>
      <c r="E20" s="34"/>
      <c r="F20" s="36"/>
      <c r="G20" s="34"/>
      <c r="H20" s="34"/>
      <c r="I20" s="63"/>
      <c r="J20" s="60"/>
      <c r="K20" s="64"/>
      <c r="L20" s="34"/>
      <c r="M20" s="57"/>
      <c r="N20" s="57"/>
      <c r="P20" s="2"/>
    </row>
    <row r="21" spans="1:18" ht="12.75">
      <c r="A21" s="51">
        <f t="shared" si="0"/>
        <v>30</v>
      </c>
      <c r="B21" s="52">
        <f t="shared" si="1"/>
        <v>0</v>
      </c>
      <c r="D21" s="75"/>
      <c r="E21" s="34"/>
      <c r="F21" s="36"/>
      <c r="G21" s="34"/>
      <c r="H21" s="34"/>
      <c r="I21" s="63"/>
      <c r="J21" s="60"/>
      <c r="K21" s="64"/>
      <c r="L21" s="34"/>
      <c r="M21" s="57"/>
      <c r="N21" s="57"/>
      <c r="Q21" s="6"/>
      <c r="R21" s="6"/>
    </row>
    <row r="22" spans="1:18" ht="12.75">
      <c r="A22" s="51">
        <f t="shared" si="0"/>
        <v>35</v>
      </c>
      <c r="B22" s="52">
        <f t="shared" si="1"/>
        <v>0</v>
      </c>
      <c r="D22" s="75"/>
      <c r="E22" s="34"/>
      <c r="F22" s="36"/>
      <c r="G22" s="34"/>
      <c r="H22" s="34"/>
      <c r="I22" s="63"/>
      <c r="J22" s="60"/>
      <c r="K22" s="64"/>
      <c r="L22" s="34"/>
      <c r="M22" s="57"/>
      <c r="N22" s="57"/>
      <c r="P22" s="2"/>
      <c r="Q22" s="6"/>
      <c r="R22" s="6"/>
    </row>
    <row r="23" spans="1:18" ht="12.75">
      <c r="A23" s="51">
        <f t="shared" si="0"/>
        <v>40</v>
      </c>
      <c r="B23" s="52">
        <f t="shared" si="1"/>
        <v>0</v>
      </c>
      <c r="D23" s="75"/>
      <c r="E23" s="34"/>
      <c r="F23" s="36"/>
      <c r="G23" s="34"/>
      <c r="H23" s="34"/>
      <c r="I23" s="63"/>
      <c r="J23" s="60"/>
      <c r="K23" s="64"/>
      <c r="L23" s="42"/>
      <c r="M23" s="57"/>
      <c r="N23" s="57"/>
      <c r="P23" s="2"/>
      <c r="Q23" s="6"/>
      <c r="R23" s="6"/>
    </row>
    <row r="24" spans="1:18" ht="12.75">
      <c r="A24" s="51">
        <f t="shared" si="0"/>
        <v>45</v>
      </c>
      <c r="B24" s="52">
        <f t="shared" si="1"/>
        <v>0</v>
      </c>
      <c r="D24" s="75"/>
      <c r="E24" s="34"/>
      <c r="F24" s="36"/>
      <c r="G24" s="34"/>
      <c r="H24" s="34"/>
      <c r="I24" s="63"/>
      <c r="J24" s="60"/>
      <c r="K24" s="34"/>
      <c r="L24" s="65"/>
      <c r="M24" s="57"/>
      <c r="N24" s="57"/>
      <c r="P24" s="2"/>
      <c r="Q24" s="6"/>
      <c r="R24" s="6"/>
    </row>
    <row r="25" spans="1:18" ht="12.75">
      <c r="A25" s="51">
        <f t="shared" si="0"/>
        <v>50</v>
      </c>
      <c r="B25" s="52">
        <f t="shared" si="1"/>
        <v>0</v>
      </c>
      <c r="D25" s="75"/>
      <c r="E25" s="34"/>
      <c r="F25" s="36"/>
      <c r="G25" s="34"/>
      <c r="H25" s="34"/>
      <c r="I25" s="63"/>
      <c r="J25" s="60"/>
      <c r="K25" s="43"/>
      <c r="L25" s="65"/>
      <c r="M25" s="57"/>
      <c r="N25" s="57"/>
      <c r="Q25" s="6"/>
      <c r="R25" s="6"/>
    </row>
    <row r="26" spans="1:18" ht="12.75">
      <c r="A26" s="51">
        <f t="shared" si="0"/>
        <v>55</v>
      </c>
      <c r="B26" s="52">
        <f t="shared" si="1"/>
        <v>0</v>
      </c>
      <c r="D26" s="75"/>
      <c r="E26" s="34"/>
      <c r="F26" s="36"/>
      <c r="G26" s="34"/>
      <c r="H26" s="64"/>
      <c r="I26" s="27"/>
      <c r="J26" s="61"/>
      <c r="K26" s="43"/>
      <c r="L26" s="65"/>
      <c r="M26" s="57"/>
      <c r="N26" s="57"/>
      <c r="P26" s="2"/>
      <c r="Q26" s="6"/>
      <c r="R26" s="6"/>
    </row>
    <row r="27" spans="1:18" ht="12.75">
      <c r="A27" s="51">
        <f t="shared" si="0"/>
        <v>60</v>
      </c>
      <c r="B27" s="52">
        <f t="shared" si="1"/>
        <v>0</v>
      </c>
      <c r="D27" s="75"/>
      <c r="E27" s="34"/>
      <c r="F27" s="36"/>
      <c r="G27" s="34"/>
      <c r="H27" s="27"/>
      <c r="I27" s="27"/>
      <c r="J27" s="61"/>
      <c r="K27" s="43"/>
      <c r="L27" s="65"/>
      <c r="M27" s="57"/>
      <c r="N27" s="57"/>
      <c r="P27" s="2"/>
      <c r="Q27" s="6"/>
      <c r="R27" s="6"/>
    </row>
    <row r="28" spans="1:18" ht="12.75">
      <c r="A28" s="51">
        <f t="shared" si="0"/>
        <v>65</v>
      </c>
      <c r="B28" s="52">
        <f t="shared" si="1"/>
        <v>0</v>
      </c>
      <c r="D28" s="75"/>
      <c r="E28" s="34"/>
      <c r="F28" s="36"/>
      <c r="G28" s="34"/>
      <c r="H28" s="27"/>
      <c r="I28" s="27"/>
      <c r="J28" s="61"/>
      <c r="K28" s="43"/>
      <c r="L28" s="65"/>
      <c r="M28" s="57"/>
      <c r="N28" s="57"/>
      <c r="P28" s="2"/>
      <c r="Q28" s="6"/>
      <c r="R28" s="6"/>
    </row>
    <row r="29" spans="1:18" ht="12.75">
      <c r="A29" s="51">
        <f t="shared" si="0"/>
        <v>70</v>
      </c>
      <c r="B29" s="52">
        <f t="shared" si="1"/>
        <v>0</v>
      </c>
      <c r="D29" s="75"/>
      <c r="E29" s="34"/>
      <c r="F29" s="36"/>
      <c r="G29" s="34"/>
      <c r="H29" s="27"/>
      <c r="I29" s="27"/>
      <c r="J29" s="61"/>
      <c r="K29" s="43"/>
      <c r="L29" s="65"/>
      <c r="M29" s="57"/>
      <c r="N29" s="57"/>
      <c r="O29" s="15"/>
      <c r="P29" s="15"/>
      <c r="Q29" s="6"/>
      <c r="R29" s="6"/>
    </row>
    <row r="30" spans="1:18" ht="12.75">
      <c r="A30" s="51">
        <f t="shared" si="0"/>
        <v>75</v>
      </c>
      <c r="B30" s="52">
        <f t="shared" si="1"/>
        <v>0</v>
      </c>
      <c r="D30" s="75"/>
      <c r="E30" s="34"/>
      <c r="F30" s="36"/>
      <c r="G30" s="34"/>
      <c r="H30" s="27"/>
      <c r="I30" s="27"/>
      <c r="J30" s="61"/>
      <c r="K30" s="43"/>
      <c r="L30" s="65"/>
      <c r="M30" s="57"/>
      <c r="N30" s="57"/>
      <c r="O30" s="15"/>
      <c r="P30" s="16"/>
      <c r="Q30" s="6"/>
      <c r="R30" s="6"/>
    </row>
    <row r="31" spans="1:18" ht="12.75">
      <c r="A31" s="51">
        <f t="shared" si="0"/>
        <v>80</v>
      </c>
      <c r="B31" s="52">
        <f t="shared" si="1"/>
        <v>0</v>
      </c>
      <c r="D31" s="75"/>
      <c r="E31" s="34"/>
      <c r="F31" s="36"/>
      <c r="G31" s="34"/>
      <c r="H31" s="27"/>
      <c r="I31" s="27"/>
      <c r="J31" s="61"/>
      <c r="K31" s="43"/>
      <c r="L31" s="65"/>
      <c r="M31" s="57"/>
      <c r="N31" s="23"/>
      <c r="O31" s="15"/>
      <c r="P31" s="16"/>
      <c r="Q31" s="6"/>
      <c r="R31" s="6"/>
    </row>
    <row r="32" spans="1:18" ht="12.75">
      <c r="A32" s="51">
        <f t="shared" si="0"/>
        <v>85</v>
      </c>
      <c r="B32" s="52">
        <f t="shared" si="1"/>
        <v>0</v>
      </c>
      <c r="D32" s="75"/>
      <c r="E32" s="34"/>
      <c r="F32" s="36"/>
      <c r="G32" s="34"/>
      <c r="H32" s="27"/>
      <c r="I32" s="27"/>
      <c r="J32" s="61"/>
      <c r="K32" s="43"/>
      <c r="L32" s="65"/>
      <c r="M32" s="23"/>
      <c r="N32" s="22">
        <f aca="true" t="shared" si="2" ref="N32:N43">IF($K25,$K25,"")</f>
      </c>
      <c r="O32" s="15"/>
      <c r="P32" s="16"/>
      <c r="Q32" s="6"/>
      <c r="R32" s="6"/>
    </row>
    <row r="33" spans="1:18" ht="12.75">
      <c r="A33" s="51">
        <f t="shared" si="0"/>
        <v>90</v>
      </c>
      <c r="B33" s="52">
        <f t="shared" si="1"/>
        <v>0</v>
      </c>
      <c r="D33" s="75"/>
      <c r="E33" s="34"/>
      <c r="F33" s="36"/>
      <c r="G33" s="34"/>
      <c r="H33" s="27"/>
      <c r="I33" s="27"/>
      <c r="J33" s="61"/>
      <c r="K33" s="43"/>
      <c r="L33" s="65"/>
      <c r="M33" s="22">
        <f aca="true" t="shared" si="3" ref="M33:M44">IF($K25,$K25,"")</f>
      </c>
      <c r="N33" s="22">
        <f t="shared" si="2"/>
      </c>
      <c r="O33" s="15"/>
      <c r="P33" s="16"/>
      <c r="Q33" s="6"/>
      <c r="R33" s="6"/>
    </row>
    <row r="34" spans="1:18" ht="12.75">
      <c r="A34" s="51">
        <f t="shared" si="0"/>
        <v>95</v>
      </c>
      <c r="B34" s="52">
        <f t="shared" si="1"/>
        <v>0</v>
      </c>
      <c r="D34" s="75"/>
      <c r="E34" s="34"/>
      <c r="F34" s="36"/>
      <c r="G34" s="34"/>
      <c r="H34" s="27"/>
      <c r="I34" s="27"/>
      <c r="J34" s="61"/>
      <c r="K34" s="43"/>
      <c r="L34" s="65"/>
      <c r="M34" s="22">
        <f t="shared" si="3"/>
      </c>
      <c r="N34" s="22">
        <f t="shared" si="2"/>
      </c>
      <c r="O34" s="15"/>
      <c r="P34" s="16"/>
      <c r="Q34" s="6"/>
      <c r="R34" s="6"/>
    </row>
    <row r="35" spans="1:18" ht="12.75">
      <c r="A35" s="51">
        <f t="shared" si="0"/>
        <v>100</v>
      </c>
      <c r="B35" s="52">
        <f t="shared" si="1"/>
        <v>0</v>
      </c>
      <c r="D35" s="75"/>
      <c r="E35" s="34"/>
      <c r="F35" s="36"/>
      <c r="G35" s="34"/>
      <c r="H35" s="27"/>
      <c r="I35" s="27"/>
      <c r="J35" s="61"/>
      <c r="K35" s="43"/>
      <c r="L35" s="65"/>
      <c r="M35" s="22">
        <f t="shared" si="3"/>
      </c>
      <c r="N35" s="22">
        <f t="shared" si="2"/>
      </c>
      <c r="O35" s="15"/>
      <c r="P35" s="16"/>
      <c r="Q35" s="6"/>
      <c r="R35" s="6"/>
    </row>
    <row r="36" spans="1:18" ht="12.75">
      <c r="A36" s="51">
        <f t="shared" si="0"/>
        <v>105</v>
      </c>
      <c r="B36" s="52">
        <f t="shared" si="1"/>
        <v>0</v>
      </c>
      <c r="D36" s="75"/>
      <c r="E36" s="34"/>
      <c r="F36" s="36"/>
      <c r="G36" s="34"/>
      <c r="H36" s="27"/>
      <c r="I36" s="27"/>
      <c r="J36" s="61"/>
      <c r="K36" s="43"/>
      <c r="M36" s="22">
        <f t="shared" si="3"/>
      </c>
      <c r="N36" s="22">
        <f t="shared" si="2"/>
      </c>
      <c r="O36" s="15"/>
      <c r="P36" s="16"/>
      <c r="Q36" s="6"/>
      <c r="R36" s="6"/>
    </row>
    <row r="37" spans="1:18" ht="12.75">
      <c r="A37" s="51">
        <f t="shared" si="0"/>
        <v>110</v>
      </c>
      <c r="B37" s="52">
        <f t="shared" si="1"/>
        <v>0</v>
      </c>
      <c r="D37" s="75"/>
      <c r="E37" s="34"/>
      <c r="F37" s="36"/>
      <c r="G37" s="34"/>
      <c r="H37" s="27"/>
      <c r="I37" s="27"/>
      <c r="J37" s="61"/>
      <c r="L37" s="23"/>
      <c r="M37" s="22">
        <f t="shared" si="3"/>
      </c>
      <c r="N37" s="22">
        <f t="shared" si="2"/>
      </c>
      <c r="O37" s="15"/>
      <c r="P37" s="16"/>
      <c r="Q37" s="6"/>
      <c r="R37" s="6"/>
    </row>
    <row r="38" spans="1:18" ht="13.5" thickBot="1">
      <c r="A38" s="51">
        <f t="shared" si="0"/>
        <v>115</v>
      </c>
      <c r="B38" s="52">
        <f t="shared" si="1"/>
        <v>0</v>
      </c>
      <c r="D38" s="75"/>
      <c r="E38" s="34"/>
      <c r="F38" s="36"/>
      <c r="G38" s="34"/>
      <c r="H38" s="27"/>
      <c r="I38" s="27"/>
      <c r="J38" s="62"/>
      <c r="K38" s="3"/>
      <c r="M38" s="22">
        <f t="shared" si="3"/>
      </c>
      <c r="N38" s="22">
        <f t="shared" si="2"/>
      </c>
      <c r="O38" s="15"/>
      <c r="P38" s="16"/>
      <c r="Q38" s="6"/>
      <c r="R38" s="6"/>
    </row>
    <row r="39" spans="1:18" ht="12.75">
      <c r="A39" s="51">
        <f t="shared" si="0"/>
        <v>120</v>
      </c>
      <c r="B39" s="52">
        <f t="shared" si="1"/>
        <v>0</v>
      </c>
      <c r="D39" s="75"/>
      <c r="E39" s="34"/>
      <c r="F39" s="36"/>
      <c r="G39" s="34"/>
      <c r="K39" s="3"/>
      <c r="M39" s="22">
        <f t="shared" si="3"/>
      </c>
      <c r="N39" s="22">
        <f t="shared" si="2"/>
      </c>
      <c r="O39" s="15"/>
      <c r="P39" s="16"/>
      <c r="Q39" s="6"/>
      <c r="R39" s="6"/>
    </row>
    <row r="40" spans="1:18" ht="12.75">
      <c r="A40" s="51">
        <f t="shared" si="0"/>
        <v>125</v>
      </c>
      <c r="B40" s="52">
        <f t="shared" si="1"/>
        <v>0</v>
      </c>
      <c r="D40" s="75"/>
      <c r="E40" s="34"/>
      <c r="F40" s="36"/>
      <c r="G40" s="34"/>
      <c r="H40" s="3" t="s">
        <v>187</v>
      </c>
      <c r="I40" s="3"/>
      <c r="J40" s="3">
        <f>SUM(J13:J38)</f>
        <v>0</v>
      </c>
      <c r="M40" s="22">
        <f t="shared" si="3"/>
      </c>
      <c r="N40" s="22">
        <f t="shared" si="2"/>
      </c>
      <c r="O40" s="15"/>
      <c r="P40" s="16"/>
      <c r="Q40" s="6"/>
      <c r="R40" s="6"/>
    </row>
    <row r="41" spans="4:18" ht="12.75">
      <c r="D41" s="75"/>
      <c r="E41" s="34"/>
      <c r="F41" s="36"/>
      <c r="G41" s="34"/>
      <c r="H41" s="3"/>
      <c r="I41" s="3"/>
      <c r="J41" s="3"/>
      <c r="M41" s="22">
        <f t="shared" si="3"/>
      </c>
      <c r="N41" s="22">
        <f t="shared" si="2"/>
      </c>
      <c r="O41" s="15"/>
      <c r="P41" s="16"/>
      <c r="Q41" s="6"/>
      <c r="R41" s="6"/>
    </row>
    <row r="42" spans="1:18" ht="12.75">
      <c r="A42" s="6"/>
      <c r="B42" s="6"/>
      <c r="D42" s="75"/>
      <c r="E42" s="34"/>
      <c r="F42" s="36"/>
      <c r="G42" s="34"/>
      <c r="H42" s="14"/>
      <c r="L42" s="39"/>
      <c r="M42" s="22">
        <f t="shared" si="3"/>
      </c>
      <c r="N42" s="22">
        <f t="shared" si="2"/>
      </c>
      <c r="O42" s="15"/>
      <c r="P42" s="16"/>
      <c r="Q42" s="6"/>
      <c r="R42" s="6"/>
    </row>
    <row r="43" spans="1:18" ht="12.75">
      <c r="A43" s="6"/>
      <c r="B43" s="6"/>
      <c r="D43" s="75"/>
      <c r="E43" s="34"/>
      <c r="F43" s="36"/>
      <c r="G43" s="34"/>
      <c r="H43" s="14"/>
      <c r="I43" s="11"/>
      <c r="K43" s="37"/>
      <c r="L43" s="38"/>
      <c r="M43" s="22">
        <f t="shared" si="3"/>
      </c>
      <c r="N43" s="22">
        <f t="shared" si="2"/>
      </c>
      <c r="O43" s="15"/>
      <c r="P43" s="16"/>
      <c r="Q43" s="6"/>
      <c r="R43" s="6"/>
    </row>
    <row r="44" spans="1:18" ht="12.75">
      <c r="A44" s="6"/>
      <c r="B44" s="6"/>
      <c r="D44" s="75"/>
      <c r="E44" s="34"/>
      <c r="F44" s="36"/>
      <c r="G44" s="34"/>
      <c r="H44" s="11"/>
      <c r="I44" s="14"/>
      <c r="J44" s="11"/>
      <c r="M44" s="22">
        <f t="shared" si="3"/>
      </c>
      <c r="N44"/>
      <c r="O44" s="15"/>
      <c r="P44" s="16"/>
      <c r="Q44" s="6"/>
      <c r="R44" s="6"/>
    </row>
    <row r="45" spans="1:18" ht="12.75">
      <c r="A45" s="6"/>
      <c r="B45" s="6"/>
      <c r="D45" s="75"/>
      <c r="E45" s="34"/>
      <c r="F45" s="36"/>
      <c r="G45" s="34"/>
      <c r="H45" s="14"/>
      <c r="J45" s="14"/>
      <c r="L45" s="2"/>
      <c r="N45" s="23"/>
      <c r="O45" s="15"/>
      <c r="P45" s="16"/>
      <c r="Q45" s="6"/>
      <c r="R45" s="6"/>
    </row>
    <row r="46" spans="1:18" ht="13.5" thickBot="1">
      <c r="A46" s="6"/>
      <c r="B46" s="6"/>
      <c r="D46" s="75"/>
      <c r="E46" s="34"/>
      <c r="F46" s="41"/>
      <c r="G46" s="34"/>
      <c r="I46" s="14"/>
      <c r="L46" s="38"/>
      <c r="M46" s="23"/>
      <c r="N46"/>
      <c r="O46" s="15"/>
      <c r="P46" s="16"/>
      <c r="Q46" s="6"/>
      <c r="R46" s="6"/>
    </row>
    <row r="47" spans="1:18" ht="12.75">
      <c r="A47" s="6"/>
      <c r="B47" s="6"/>
      <c r="H47" s="14"/>
      <c r="J47" s="14"/>
      <c r="N47"/>
      <c r="O47" s="15"/>
      <c r="P47" s="15"/>
      <c r="Q47" s="6"/>
      <c r="R47" s="6"/>
    </row>
    <row r="48" spans="1:18" ht="12.75">
      <c r="A48" s="6"/>
      <c r="B48" s="6"/>
      <c r="D48" s="76" t="s">
        <v>45</v>
      </c>
      <c r="E48" s="3"/>
      <c r="F48" s="23">
        <f>SUM(F11:F46)</f>
        <v>0</v>
      </c>
      <c r="N48"/>
      <c r="O48" s="15"/>
      <c r="P48" s="16"/>
      <c r="Q48" s="6"/>
      <c r="R48" s="6"/>
    </row>
    <row r="49" spans="1:18" ht="12.75">
      <c r="A49" s="6"/>
      <c r="B49" s="6"/>
      <c r="K49" s="40"/>
      <c r="N49"/>
      <c r="O49" s="15"/>
      <c r="P49" s="15"/>
      <c r="Q49" s="6"/>
      <c r="R49" s="6"/>
    </row>
    <row r="50" spans="1:18" ht="12.75">
      <c r="A50" s="6"/>
      <c r="B50" s="6"/>
      <c r="N50" s="38"/>
      <c r="O50" s="15"/>
      <c r="P50" s="16"/>
      <c r="Q50" s="6"/>
      <c r="R50" s="6"/>
    </row>
    <row r="51" spans="1:18" ht="12.75">
      <c r="A51" s="6"/>
      <c r="B51" s="6"/>
      <c r="D51" s="76" t="s">
        <v>54</v>
      </c>
      <c r="N51"/>
      <c r="O51" s="15"/>
      <c r="P51" s="16"/>
      <c r="Q51" s="6"/>
      <c r="R51" s="6"/>
    </row>
    <row r="52" spans="1:18" ht="13.5" thickBot="1">
      <c r="A52" s="6"/>
      <c r="B52" s="6"/>
      <c r="D52" s="72" t="s">
        <v>183</v>
      </c>
      <c r="M52" s="38"/>
      <c r="N52" s="38"/>
      <c r="O52" s="15"/>
      <c r="P52" s="15"/>
      <c r="Q52" s="6"/>
      <c r="R52" s="6"/>
    </row>
    <row r="53" spans="1:18" ht="12.75">
      <c r="A53" s="6"/>
      <c r="B53" s="6"/>
      <c r="D53" s="75"/>
      <c r="E53" s="34"/>
      <c r="F53" s="66"/>
      <c r="G53" s="34"/>
      <c r="N53"/>
      <c r="O53" s="15"/>
      <c r="P53" s="15"/>
      <c r="Q53" s="6"/>
      <c r="R53" s="6"/>
    </row>
    <row r="54" spans="1:18" ht="12.75">
      <c r="A54" s="6"/>
      <c r="B54" s="6"/>
      <c r="D54" s="75"/>
      <c r="E54" s="34"/>
      <c r="F54" s="67"/>
      <c r="G54" s="34"/>
      <c r="N54" s="2"/>
      <c r="O54" s="15"/>
      <c r="P54" s="16"/>
      <c r="Q54" s="6"/>
      <c r="R54" s="6"/>
    </row>
    <row r="55" spans="1:18" ht="12.75">
      <c r="A55" s="6"/>
      <c r="B55" s="6"/>
      <c r="D55" s="75"/>
      <c r="E55" s="34"/>
      <c r="F55" s="67"/>
      <c r="G55" s="34"/>
      <c r="M55" s="38"/>
      <c r="N55" s="38"/>
      <c r="O55" s="15"/>
      <c r="P55" s="16"/>
      <c r="Q55" s="6"/>
      <c r="R55" s="6"/>
    </row>
    <row r="56" spans="1:18" ht="12.75">
      <c r="A56" s="6"/>
      <c r="B56" s="6"/>
      <c r="D56" s="75" t="s">
        <v>199</v>
      </c>
      <c r="E56" s="34"/>
      <c r="F56" s="67">
        <v>20000</v>
      </c>
      <c r="G56" s="34"/>
      <c r="O56" s="15"/>
      <c r="P56" s="16"/>
      <c r="Q56" s="6"/>
      <c r="R56" s="6"/>
    </row>
    <row r="57" spans="1:18" ht="12.75">
      <c r="A57" s="6"/>
      <c r="B57" s="6"/>
      <c r="D57" s="75"/>
      <c r="E57" s="34"/>
      <c r="F57" s="67"/>
      <c r="G57" s="34"/>
      <c r="O57" s="15"/>
      <c r="P57" s="16"/>
      <c r="Q57" s="6"/>
      <c r="R57" s="6"/>
    </row>
    <row r="58" spans="1:18" ht="12.75">
      <c r="A58" s="6"/>
      <c r="B58" s="6"/>
      <c r="D58" s="75"/>
      <c r="E58" s="34"/>
      <c r="F58" s="67"/>
      <c r="G58" s="34"/>
      <c r="O58" s="15"/>
      <c r="P58" s="16"/>
      <c r="Q58" s="6"/>
      <c r="R58" s="6"/>
    </row>
    <row r="59" spans="1:18" ht="12.75">
      <c r="A59" s="6"/>
      <c r="B59" s="6"/>
      <c r="D59" s="75"/>
      <c r="E59" s="34"/>
      <c r="F59" s="67"/>
      <c r="G59" s="34"/>
      <c r="O59" s="15"/>
      <c r="P59" s="16"/>
      <c r="Q59" s="6"/>
      <c r="R59" s="6"/>
    </row>
    <row r="60" spans="1:18" ht="12.75">
      <c r="A60" s="6"/>
      <c r="B60" s="6"/>
      <c r="D60" s="75"/>
      <c r="E60" s="34"/>
      <c r="F60" s="67"/>
      <c r="G60" s="34"/>
      <c r="O60" s="15"/>
      <c r="P60" s="16"/>
      <c r="Q60" s="6"/>
      <c r="R60" s="6"/>
    </row>
    <row r="61" spans="1:18" ht="12.75">
      <c r="A61" s="6"/>
      <c r="B61" s="6"/>
      <c r="D61" s="75"/>
      <c r="E61" s="34"/>
      <c r="F61" s="67"/>
      <c r="G61" s="34"/>
      <c r="O61" s="15"/>
      <c r="P61" s="16"/>
      <c r="Q61" s="6"/>
      <c r="R61" s="6"/>
    </row>
    <row r="62" spans="1:18" ht="12.75">
      <c r="A62" s="6"/>
      <c r="B62" s="6"/>
      <c r="D62" s="75"/>
      <c r="E62" s="34"/>
      <c r="F62" s="67"/>
      <c r="G62" s="34"/>
      <c r="O62" s="15"/>
      <c r="P62" s="16"/>
      <c r="Q62" s="6"/>
      <c r="R62" s="6"/>
    </row>
    <row r="63" spans="1:18" ht="12.75">
      <c r="A63" s="6"/>
      <c r="B63" s="6"/>
      <c r="D63" s="75"/>
      <c r="E63" s="34"/>
      <c r="F63" s="67"/>
      <c r="G63" s="34"/>
      <c r="O63" s="15"/>
      <c r="P63" s="16"/>
      <c r="Q63" s="6"/>
      <c r="R63" s="6"/>
    </row>
    <row r="64" spans="1:18" ht="12.75">
      <c r="A64" s="6"/>
      <c r="B64" s="6"/>
      <c r="D64" s="75"/>
      <c r="E64" s="42"/>
      <c r="F64" s="29"/>
      <c r="G64" s="34"/>
      <c r="O64" s="15"/>
      <c r="P64" s="16"/>
      <c r="Q64" s="6"/>
      <c r="R64" s="6"/>
    </row>
    <row r="65" spans="1:18" ht="12.75">
      <c r="A65" s="6"/>
      <c r="B65" s="6"/>
      <c r="D65" s="75"/>
      <c r="E65" s="42"/>
      <c r="F65" s="29"/>
      <c r="G65" s="34"/>
      <c r="O65" s="15"/>
      <c r="P65" s="16"/>
      <c r="Q65" s="6"/>
      <c r="R65" s="6"/>
    </row>
    <row r="66" spans="1:18" ht="12.75">
      <c r="A66" s="6"/>
      <c r="B66" s="6"/>
      <c r="D66" s="75"/>
      <c r="E66" s="42"/>
      <c r="F66" s="29"/>
      <c r="G66" s="34"/>
      <c r="O66" s="15"/>
      <c r="P66" s="16"/>
      <c r="Q66" s="6"/>
      <c r="R66" s="6"/>
    </row>
    <row r="67" spans="1:18" ht="12.75">
      <c r="A67" s="6"/>
      <c r="B67" s="6"/>
      <c r="D67" s="75"/>
      <c r="E67" s="42"/>
      <c r="F67" s="29"/>
      <c r="G67" s="34"/>
      <c r="O67" s="15"/>
      <c r="P67" s="16"/>
      <c r="Q67" s="6"/>
      <c r="R67" s="6"/>
    </row>
    <row r="68" spans="1:18" ht="12.75">
      <c r="A68" s="6"/>
      <c r="B68" s="6"/>
      <c r="D68" s="75"/>
      <c r="E68" s="42"/>
      <c r="F68" s="29"/>
      <c r="G68" s="34"/>
      <c r="O68" s="15"/>
      <c r="P68" s="16"/>
      <c r="Q68" s="6"/>
      <c r="R68" s="6"/>
    </row>
    <row r="69" spans="1:18" ht="12.75">
      <c r="A69" s="6"/>
      <c r="B69" s="6"/>
      <c r="D69" s="75"/>
      <c r="E69" s="42"/>
      <c r="F69" s="29"/>
      <c r="G69" s="34"/>
      <c r="O69" s="15"/>
      <c r="P69" s="16"/>
      <c r="Q69" s="6"/>
      <c r="R69" s="6"/>
    </row>
    <row r="70" spans="1:18" ht="12.75">
      <c r="A70" s="6"/>
      <c r="B70" s="6"/>
      <c r="D70" s="75"/>
      <c r="E70" s="42"/>
      <c r="F70" s="29"/>
      <c r="G70" s="34"/>
      <c r="O70" s="15"/>
      <c r="P70" s="16"/>
      <c r="Q70" s="6"/>
      <c r="R70" s="6"/>
    </row>
    <row r="71" spans="1:18" ht="12.75">
      <c r="A71" s="6"/>
      <c r="B71" s="6"/>
      <c r="D71" s="77"/>
      <c r="E71" s="42"/>
      <c r="F71" s="29"/>
      <c r="G71" s="34"/>
      <c r="O71" s="15"/>
      <c r="P71" s="16"/>
      <c r="Q71" s="6"/>
      <c r="R71" s="6"/>
    </row>
    <row r="72" spans="1:18" ht="12.75">
      <c r="A72" s="6"/>
      <c r="B72" s="6"/>
      <c r="D72" s="77"/>
      <c r="E72" s="42"/>
      <c r="F72" s="29"/>
      <c r="G72" s="34"/>
      <c r="O72" s="15"/>
      <c r="P72" s="16"/>
      <c r="Q72" s="6"/>
      <c r="R72" s="6"/>
    </row>
    <row r="73" spans="1:18" ht="12.75">
      <c r="A73" s="6"/>
      <c r="B73" s="6"/>
      <c r="D73" s="77"/>
      <c r="E73" s="42"/>
      <c r="F73" s="29"/>
      <c r="G73" s="34"/>
      <c r="O73" s="15"/>
      <c r="P73" s="16"/>
      <c r="Q73" s="6"/>
      <c r="R73" s="6"/>
    </row>
    <row r="74" spans="1:18" ht="13.5" thickBot="1">
      <c r="A74" s="6"/>
      <c r="B74" s="6"/>
      <c r="D74" s="77"/>
      <c r="E74" s="42"/>
      <c r="F74" s="33"/>
      <c r="G74" s="34"/>
      <c r="O74" s="15"/>
      <c r="P74" s="16"/>
      <c r="Q74" s="6"/>
      <c r="R74" s="6"/>
    </row>
    <row r="75" spans="1:18" ht="12.75">
      <c r="A75" s="6"/>
      <c r="B75" s="6"/>
      <c r="D75" s="77"/>
      <c r="E75" s="42"/>
      <c r="F75" s="43"/>
      <c r="O75" s="15"/>
      <c r="P75" s="16"/>
      <c r="Q75" s="6"/>
      <c r="R75" s="6"/>
    </row>
    <row r="76" spans="1:18" ht="12.75">
      <c r="A76" s="6"/>
      <c r="B76" s="6"/>
      <c r="D76" s="77" t="s">
        <v>61</v>
      </c>
      <c r="E76" s="42"/>
      <c r="F76" s="23">
        <f>SUM(F53:F75)</f>
        <v>20000</v>
      </c>
      <c r="O76" s="15"/>
      <c r="P76" s="16"/>
      <c r="Q76" s="6"/>
      <c r="R76" s="6"/>
    </row>
    <row r="77" spans="1:18" ht="12.75">
      <c r="A77" s="6"/>
      <c r="B77" s="6"/>
      <c r="O77" s="15"/>
      <c r="P77" s="16"/>
      <c r="Q77" s="6"/>
      <c r="R77" s="6"/>
    </row>
    <row r="78" spans="1:18" ht="12.75">
      <c r="A78" s="6"/>
      <c r="B78" s="6"/>
      <c r="D78" s="76" t="s">
        <v>62</v>
      </c>
      <c r="E78" s="3"/>
      <c r="F78" s="23">
        <f>F48-F76</f>
        <v>-20000</v>
      </c>
      <c r="O78" s="15"/>
      <c r="P78" s="16"/>
      <c r="Q78" s="6"/>
      <c r="R78" s="6"/>
    </row>
    <row r="79" spans="1:18" ht="12.75">
      <c r="A79" s="6"/>
      <c r="B79" s="6"/>
      <c r="O79" s="15"/>
      <c r="P79" s="16"/>
      <c r="Q79" s="6"/>
      <c r="R79" s="6"/>
    </row>
    <row r="80" spans="1:18" ht="12.75">
      <c r="A80" s="6"/>
      <c r="B80" s="6"/>
      <c r="O80" s="15"/>
      <c r="P80" s="16"/>
      <c r="Q80" s="6"/>
      <c r="R80" s="6"/>
    </row>
    <row r="81" spans="1:18" ht="12.75">
      <c r="A81" s="6"/>
      <c r="B81" s="6"/>
      <c r="O81" s="15"/>
      <c r="P81" s="16"/>
      <c r="Q81" s="6"/>
      <c r="R81" s="6"/>
    </row>
    <row r="82" spans="1:18" ht="12.75">
      <c r="A82" s="6"/>
      <c r="B82" s="6"/>
      <c r="F82" s="2"/>
      <c r="O82" s="15"/>
      <c r="P82" s="16"/>
      <c r="Q82" s="6"/>
      <c r="R82" s="6"/>
    </row>
    <row r="83" spans="1:18" ht="12.75">
      <c r="A83" s="6"/>
      <c r="B83" s="6"/>
      <c r="O83" s="15"/>
      <c r="P83" s="16"/>
      <c r="Q83" s="6"/>
      <c r="R83" s="6"/>
    </row>
    <row r="84" spans="1:18" ht="12.75">
      <c r="A84" s="6"/>
      <c r="B84" s="6"/>
      <c r="O84" s="15"/>
      <c r="P84" s="16"/>
      <c r="Q84" s="6"/>
      <c r="R84" s="6"/>
    </row>
    <row r="85" spans="1:18" ht="12.75">
      <c r="A85" s="6"/>
      <c r="B85" s="6"/>
      <c r="O85" s="15"/>
      <c r="P85" s="16"/>
      <c r="Q85" s="6"/>
      <c r="R85" s="6"/>
    </row>
    <row r="86" spans="1:18" ht="12.75">
      <c r="A86" s="6"/>
      <c r="B86" s="6"/>
      <c r="O86" s="15"/>
      <c r="P86" s="16"/>
      <c r="Q86" s="6"/>
      <c r="R86" s="6"/>
    </row>
    <row r="87" spans="1:18" ht="12.75">
      <c r="A87" s="6"/>
      <c r="B87" s="6"/>
      <c r="O87" s="15"/>
      <c r="P87" s="16"/>
      <c r="Q87" s="6"/>
      <c r="R87" s="6"/>
    </row>
    <row r="88" spans="1:18" ht="12.75">
      <c r="A88" s="6"/>
      <c r="B88" s="6"/>
      <c r="O88" s="15"/>
      <c r="P88" s="16"/>
      <c r="Q88" s="6"/>
      <c r="R88" s="6"/>
    </row>
    <row r="89" spans="1:18" ht="12.75">
      <c r="A89" s="6"/>
      <c r="B89" s="6"/>
      <c r="O89" s="15"/>
      <c r="P89" s="15"/>
      <c r="Q89" s="6"/>
      <c r="R89" s="6"/>
    </row>
    <row r="90" spans="1:18" ht="12.75">
      <c r="A90" s="6"/>
      <c r="B90" s="6"/>
      <c r="D90" s="76"/>
      <c r="E90" s="3"/>
      <c r="F90" s="23"/>
      <c r="O90" s="15"/>
      <c r="P90" s="15"/>
      <c r="Q90" s="6"/>
      <c r="R90" s="6"/>
    </row>
    <row r="91" spans="1:18" ht="12.75">
      <c r="A91" s="6"/>
      <c r="B91" s="6"/>
      <c r="D91" s="76"/>
      <c r="F91" s="23"/>
      <c r="O91" s="15"/>
      <c r="P91" s="15"/>
      <c r="Q91" s="6"/>
      <c r="R91" s="6"/>
    </row>
    <row r="92" spans="1:18" ht="12.75">
      <c r="A92" s="6"/>
      <c r="B92" s="6"/>
      <c r="O92" s="15"/>
      <c r="P92" s="15"/>
      <c r="Q92" s="6"/>
      <c r="R92" s="6"/>
    </row>
    <row r="93" spans="1:18" ht="12.75">
      <c r="A93" s="6"/>
      <c r="B93" s="6"/>
      <c r="F93" s="2"/>
      <c r="O93" s="15"/>
      <c r="P93" s="15"/>
      <c r="Q93" s="6"/>
      <c r="R93" s="6"/>
    </row>
    <row r="94" spans="1:18" ht="12.75">
      <c r="A94" s="6"/>
      <c r="B94" s="6"/>
      <c r="O94" s="15"/>
      <c r="P94" s="15"/>
      <c r="Q94" s="6"/>
      <c r="R94" s="6"/>
    </row>
    <row r="95" spans="1:18" ht="12.75">
      <c r="A95" s="6"/>
      <c r="B95" s="6"/>
      <c r="O95" s="15"/>
      <c r="P95" s="16"/>
      <c r="Q95" s="6"/>
      <c r="R95" s="6"/>
    </row>
    <row r="96" spans="1:18" ht="12.75">
      <c r="A96" s="6"/>
      <c r="B96" s="6"/>
      <c r="O96" s="15"/>
      <c r="P96" s="16"/>
      <c r="Q96" s="6"/>
      <c r="R96" s="6"/>
    </row>
    <row r="97" spans="1:18" ht="12.75">
      <c r="A97" s="6"/>
      <c r="B97" s="6"/>
      <c r="O97" s="15"/>
      <c r="P97" s="16"/>
      <c r="Q97" s="6"/>
      <c r="R97" s="6"/>
    </row>
    <row r="98" spans="1:18" ht="12.75">
      <c r="A98" s="6"/>
      <c r="B98" s="6"/>
      <c r="O98" s="15"/>
      <c r="P98" s="15"/>
      <c r="Q98" s="6"/>
      <c r="R98" s="6"/>
    </row>
    <row r="99" spans="1:18" ht="12.75">
      <c r="A99" s="6"/>
      <c r="B99" s="6"/>
      <c r="O99" s="15"/>
      <c r="P99" s="16"/>
      <c r="Q99" s="6"/>
      <c r="R99" s="6"/>
    </row>
    <row r="100" spans="1:18" ht="12.75">
      <c r="A100" s="6"/>
      <c r="B100" s="6"/>
      <c r="O100" s="15"/>
      <c r="P100" s="16"/>
      <c r="Q100" s="6"/>
      <c r="R100" s="6"/>
    </row>
    <row r="101" spans="1:18" ht="12.75">
      <c r="A101" s="6"/>
      <c r="B101" s="6"/>
      <c r="O101" s="15"/>
      <c r="P101" s="15"/>
      <c r="Q101" s="6"/>
      <c r="R101" s="6"/>
    </row>
    <row r="102" spans="1:18" ht="12.75">
      <c r="A102" s="6"/>
      <c r="B102" s="6"/>
      <c r="O102" s="15"/>
      <c r="P102" s="15"/>
      <c r="Q102" s="6"/>
      <c r="R102" s="6"/>
    </row>
    <row r="103" spans="1:18" ht="12.75">
      <c r="A103" s="6"/>
      <c r="B103" s="6"/>
      <c r="O103" s="15"/>
      <c r="P103" s="16"/>
      <c r="Q103" s="6"/>
      <c r="R103" s="6"/>
    </row>
    <row r="104" spans="1:18" ht="12.75">
      <c r="A104" s="6"/>
      <c r="B104" s="6"/>
      <c r="O104" s="15"/>
      <c r="P104" s="16"/>
      <c r="Q104" s="6"/>
      <c r="R104" s="6"/>
    </row>
    <row r="105" spans="1:18" ht="12.75">
      <c r="A105" s="6"/>
      <c r="B105" s="6"/>
      <c r="O105" s="15"/>
      <c r="P105" s="15"/>
      <c r="Q105" s="6"/>
      <c r="R105" s="6"/>
    </row>
    <row r="106" spans="1:18" ht="12.75">
      <c r="A106" s="6"/>
      <c r="B106" s="6"/>
      <c r="O106" s="15"/>
      <c r="P106" s="15"/>
      <c r="Q106" s="6"/>
      <c r="R106" s="6"/>
    </row>
    <row r="107" spans="1:18" ht="12.75">
      <c r="A107" s="6"/>
      <c r="B107" s="6"/>
      <c r="O107" s="15"/>
      <c r="P107" s="15"/>
      <c r="Q107" s="6"/>
      <c r="R107" s="6"/>
    </row>
    <row r="108" spans="1:18" ht="12.75">
      <c r="A108" s="6"/>
      <c r="B108" s="6"/>
      <c r="O108" s="15"/>
      <c r="P108" s="15"/>
      <c r="Q108" s="6"/>
      <c r="R108" s="6"/>
    </row>
    <row r="109" spans="1:18" ht="12.75">
      <c r="A109" s="6"/>
      <c r="B109" s="6"/>
      <c r="O109" s="15"/>
      <c r="P109" s="15"/>
      <c r="Q109" s="6"/>
      <c r="R109" s="6"/>
    </row>
    <row r="110" spans="1:18" ht="12.75">
      <c r="A110" s="6"/>
      <c r="B110" s="6"/>
      <c r="O110" s="15"/>
      <c r="P110" s="15"/>
      <c r="Q110" s="6"/>
      <c r="R110" s="6"/>
    </row>
    <row r="111" spans="1:18" ht="12.75">
      <c r="A111" s="6"/>
      <c r="B111" s="6"/>
      <c r="O111" s="15"/>
      <c r="P111" s="15"/>
      <c r="Q111" s="6"/>
      <c r="R111" s="6"/>
    </row>
    <row r="112" spans="1:18" ht="12.75">
      <c r="A112" s="6"/>
      <c r="B112" s="6"/>
      <c r="O112" s="15"/>
      <c r="P112" s="15"/>
      <c r="Q112" s="6"/>
      <c r="R112" s="6"/>
    </row>
    <row r="113" spans="1:18" ht="12.75">
      <c r="A113" s="6"/>
      <c r="B113" s="6"/>
      <c r="O113" s="15"/>
      <c r="P113" s="15"/>
      <c r="Q113" s="6"/>
      <c r="R113" s="6"/>
    </row>
    <row r="114" spans="1:18" ht="12.75">
      <c r="A114" s="6"/>
      <c r="B114" s="6"/>
      <c r="O114" s="15"/>
      <c r="P114" s="15"/>
      <c r="Q114" s="6"/>
      <c r="R114" s="6"/>
    </row>
    <row r="115" spans="1:18" ht="12.75">
      <c r="A115" s="6"/>
      <c r="B115" s="6"/>
      <c r="O115" s="15"/>
      <c r="P115" s="15"/>
      <c r="Q115" s="6"/>
      <c r="R115" s="6"/>
    </row>
    <row r="116" spans="1:18" ht="12.75">
      <c r="A116" s="6"/>
      <c r="B116" s="6"/>
      <c r="O116" s="15"/>
      <c r="P116" s="15"/>
      <c r="Q116" s="6"/>
      <c r="R116" s="6"/>
    </row>
    <row r="117" spans="1:18" ht="12.75">
      <c r="A117" s="6"/>
      <c r="B117" s="6"/>
      <c r="O117" s="15"/>
      <c r="P117" s="15"/>
      <c r="Q117" s="6"/>
      <c r="R117" s="6"/>
    </row>
    <row r="118" spans="1:18" ht="12.75">
      <c r="A118" s="6"/>
      <c r="B118" s="6"/>
      <c r="O118" s="15"/>
      <c r="P118" s="15"/>
      <c r="Q118" s="6"/>
      <c r="R118" s="6"/>
    </row>
    <row r="119" spans="1:18" ht="12.75">
      <c r="A119" s="6"/>
      <c r="B119" s="6"/>
      <c r="O119" s="15"/>
      <c r="P119" s="15"/>
      <c r="Q119" s="6"/>
      <c r="R119" s="6"/>
    </row>
    <row r="120" spans="1:18" ht="12.75">
      <c r="A120" s="6"/>
      <c r="B120" s="6"/>
      <c r="O120" s="15"/>
      <c r="P120" s="15"/>
      <c r="Q120" s="6"/>
      <c r="R120" s="6"/>
    </row>
    <row r="121" spans="1:18" ht="12.75">
      <c r="A121" s="6"/>
      <c r="B121" s="6"/>
      <c r="O121" s="15"/>
      <c r="P121" s="15"/>
      <c r="Q121" s="6"/>
      <c r="R121" s="6"/>
    </row>
    <row r="122" spans="1:18" ht="12.75">
      <c r="A122" s="6"/>
      <c r="B122" s="6"/>
      <c r="O122" s="15"/>
      <c r="P122" s="15"/>
      <c r="Q122" s="6"/>
      <c r="R122" s="6"/>
    </row>
    <row r="123" spans="1:18" ht="12.75">
      <c r="A123" s="6"/>
      <c r="B123" s="6"/>
      <c r="O123" s="15"/>
      <c r="P123" s="16"/>
      <c r="Q123" s="6"/>
      <c r="R123" s="6"/>
    </row>
    <row r="124" spans="1:18" ht="12.75">
      <c r="A124" s="6"/>
      <c r="B124" s="6"/>
      <c r="O124" s="15"/>
      <c r="P124" s="16"/>
      <c r="Q124" s="6"/>
      <c r="R124" s="6"/>
    </row>
    <row r="125" spans="1:18" ht="12.75">
      <c r="A125" s="6"/>
      <c r="B125" s="6"/>
      <c r="O125" s="15"/>
      <c r="P125" s="16"/>
      <c r="Q125" s="6"/>
      <c r="R125" s="6"/>
    </row>
    <row r="126" spans="1:18" ht="12.75">
      <c r="A126" s="6"/>
      <c r="B126" s="6"/>
      <c r="O126" s="15"/>
      <c r="P126" s="15"/>
      <c r="Q126" s="6"/>
      <c r="R126" s="6"/>
    </row>
    <row r="127" spans="1:18" ht="12.75">
      <c r="A127" s="6"/>
      <c r="B127" s="6"/>
      <c r="O127" s="15"/>
      <c r="P127" s="16"/>
      <c r="Q127" s="6"/>
      <c r="R127" s="6"/>
    </row>
    <row r="128" spans="1:18" ht="12.75">
      <c r="A128" s="6"/>
      <c r="B128" s="6"/>
      <c r="O128" s="15"/>
      <c r="P128" s="16"/>
      <c r="Q128" s="6"/>
      <c r="R128" s="6"/>
    </row>
    <row r="129" spans="1:18" ht="12.75">
      <c r="A129" s="6"/>
      <c r="B129" s="6"/>
      <c r="O129" s="15"/>
      <c r="P129" s="15"/>
      <c r="Q129" s="6"/>
      <c r="R129" s="6"/>
    </row>
    <row r="130" spans="1:18" ht="12.75">
      <c r="A130" s="6"/>
      <c r="B130" s="6"/>
      <c r="O130" s="15"/>
      <c r="P130" s="15"/>
      <c r="Q130" s="6"/>
      <c r="R130" s="6"/>
    </row>
    <row r="131" spans="1:18" ht="12.75">
      <c r="A131" s="6"/>
      <c r="B131" s="6"/>
      <c r="O131" s="15"/>
      <c r="P131" s="15"/>
      <c r="Q131" s="6"/>
      <c r="R131" s="6"/>
    </row>
    <row r="132" spans="1:18" ht="12.75">
      <c r="A132" s="6"/>
      <c r="B132" s="6"/>
      <c r="O132" s="15"/>
      <c r="P132" s="16"/>
      <c r="Q132" s="6"/>
      <c r="R132" s="6"/>
    </row>
    <row r="133" spans="1:18" ht="12.75">
      <c r="A133" s="6"/>
      <c r="B133" s="6"/>
      <c r="O133" s="15"/>
      <c r="P133" s="16"/>
      <c r="Q133" s="6"/>
      <c r="R133" s="6"/>
    </row>
    <row r="134" spans="1:18" ht="12.75">
      <c r="A134" s="6"/>
      <c r="B134" s="6"/>
      <c r="O134" s="15"/>
      <c r="P134" s="16"/>
      <c r="Q134" s="6"/>
      <c r="R134" s="6"/>
    </row>
    <row r="135" spans="1:18" ht="12.75">
      <c r="A135" s="6"/>
      <c r="B135" s="6"/>
      <c r="O135" s="15"/>
      <c r="P135" s="16"/>
      <c r="Q135" s="6"/>
      <c r="R135" s="6"/>
    </row>
    <row r="136" spans="1:18" ht="12.75">
      <c r="A136" s="6"/>
      <c r="B136" s="6"/>
      <c r="O136" s="15"/>
      <c r="P136" s="15"/>
      <c r="Q136" s="6"/>
      <c r="R136" s="6"/>
    </row>
    <row r="137" spans="1:18" ht="12.75">
      <c r="A137" s="6"/>
      <c r="B137" s="6"/>
      <c r="O137" s="15"/>
      <c r="P137" s="15"/>
      <c r="Q137" s="6"/>
      <c r="R137" s="6"/>
    </row>
    <row r="138" spans="1:18" ht="12.75">
      <c r="A138" s="6"/>
      <c r="B138" s="6"/>
      <c r="O138" s="15"/>
      <c r="P138" s="15"/>
      <c r="Q138" s="6"/>
      <c r="R138" s="6"/>
    </row>
    <row r="139" spans="1:18" ht="12.75">
      <c r="A139" s="6"/>
      <c r="B139" s="6"/>
      <c r="O139" s="15"/>
      <c r="P139" s="15"/>
      <c r="Q139" s="6"/>
      <c r="R139" s="6"/>
    </row>
    <row r="140" spans="1:18" ht="12.75">
      <c r="A140" s="6"/>
      <c r="B140" s="6"/>
      <c r="O140" s="15"/>
      <c r="P140" s="16"/>
      <c r="Q140" s="6"/>
      <c r="R140" s="6"/>
    </row>
    <row r="141" spans="1:18" ht="12.75">
      <c r="A141" s="6"/>
      <c r="B141" s="6"/>
      <c r="O141" s="15"/>
      <c r="P141" s="15"/>
      <c r="Q141" s="6"/>
      <c r="R141" s="6"/>
    </row>
    <row r="142" spans="1:18" ht="12.75">
      <c r="A142" s="6"/>
      <c r="B142" s="6"/>
      <c r="O142" s="15"/>
      <c r="P142" s="15"/>
      <c r="Q142" s="6"/>
      <c r="R142" s="6"/>
    </row>
    <row r="143" spans="1:18" ht="12.75">
      <c r="A143" s="6"/>
      <c r="B143" s="6"/>
      <c r="O143" s="15"/>
      <c r="P143" s="15"/>
      <c r="Q143" s="6"/>
      <c r="R143" s="6"/>
    </row>
    <row r="144" spans="1:18" ht="12.75">
      <c r="A144" s="6"/>
      <c r="B144" s="6"/>
      <c r="O144" s="15"/>
      <c r="P144" s="15"/>
      <c r="Q144" s="6"/>
      <c r="R144" s="6"/>
    </row>
    <row r="145" spans="1:18" ht="12.75">
      <c r="A145" s="6"/>
      <c r="B145" s="6"/>
      <c r="O145" s="15"/>
      <c r="P145" s="15"/>
      <c r="Q145" s="6"/>
      <c r="R145" s="6"/>
    </row>
    <row r="146" spans="1:18" ht="12.75">
      <c r="A146" s="6"/>
      <c r="B146" s="6"/>
      <c r="O146" s="15"/>
      <c r="P146" s="16"/>
      <c r="Q146" s="6"/>
      <c r="R146" s="6"/>
    </row>
    <row r="147" spans="1:18" ht="12.75">
      <c r="A147" s="6"/>
      <c r="B147" s="6"/>
      <c r="O147" s="15"/>
      <c r="P147" s="16"/>
      <c r="Q147" s="6"/>
      <c r="R147" s="6"/>
    </row>
    <row r="148" spans="1:18" ht="12.75">
      <c r="A148" s="6"/>
      <c r="B148" s="6"/>
      <c r="O148" s="6"/>
      <c r="P148" s="6"/>
      <c r="Q148" s="6"/>
      <c r="R148" s="6"/>
    </row>
    <row r="149" spans="1:18" ht="12.75">
      <c r="A149" s="6"/>
      <c r="B149" s="6"/>
      <c r="O149" s="6"/>
      <c r="P149" s="6"/>
      <c r="Q149" s="6"/>
      <c r="R149" s="6"/>
    </row>
    <row r="150" spans="1:18" ht="12.75">
      <c r="A150" s="6"/>
      <c r="B150" s="6"/>
      <c r="O150" s="6"/>
      <c r="P150" s="6"/>
      <c r="Q150" s="6"/>
      <c r="R150" s="6"/>
    </row>
    <row r="151" spans="1:18" ht="12.75">
      <c r="A151" s="6"/>
      <c r="B151" s="6"/>
      <c r="O151" s="6"/>
      <c r="P151" s="6"/>
      <c r="Q151" s="6"/>
      <c r="R151" s="6"/>
    </row>
    <row r="152" spans="1:18" ht="12.75">
      <c r="A152" s="6"/>
      <c r="B152" s="6"/>
      <c r="O152" s="6"/>
      <c r="P152" s="6"/>
      <c r="Q152" s="6"/>
      <c r="R152" s="6"/>
    </row>
    <row r="153" spans="1:18" ht="12.75">
      <c r="A153" s="6"/>
      <c r="B153" s="6"/>
      <c r="O153" s="6"/>
      <c r="P153" s="6"/>
      <c r="Q153" s="6"/>
      <c r="R153" s="6"/>
    </row>
    <row r="154" spans="1:18" ht="12.75">
      <c r="A154" s="6"/>
      <c r="B154" s="6"/>
      <c r="O154" s="6"/>
      <c r="P154" s="6"/>
      <c r="Q154" s="6"/>
      <c r="R154" s="6"/>
    </row>
    <row r="155" spans="1:18" ht="12.75">
      <c r="A155" s="6"/>
      <c r="B155" s="6"/>
      <c r="O155" s="6"/>
      <c r="P155" s="6"/>
      <c r="Q155" s="6"/>
      <c r="R155" s="6"/>
    </row>
    <row r="156" spans="1:18" ht="12.75">
      <c r="A156" s="6"/>
      <c r="B156" s="6"/>
      <c r="O156" s="6"/>
      <c r="P156" s="6"/>
      <c r="Q156" s="6"/>
      <c r="R156" s="6"/>
    </row>
    <row r="157" spans="1:18" ht="12.75">
      <c r="A157" s="6"/>
      <c r="B157" s="6"/>
      <c r="O157" s="6"/>
      <c r="P157" s="6"/>
      <c r="Q157" s="6"/>
      <c r="R157" s="6"/>
    </row>
    <row r="158" spans="1:18" ht="12.75">
      <c r="A158" s="6"/>
      <c r="B158" s="6"/>
      <c r="O158" s="6"/>
      <c r="P158" s="6"/>
      <c r="Q158" s="6"/>
      <c r="R158" s="6"/>
    </row>
    <row r="159" spans="1:18" ht="12.75">
      <c r="A159" s="6"/>
      <c r="B159" s="6"/>
      <c r="O159" s="6"/>
      <c r="P159" s="6"/>
      <c r="Q159" s="6"/>
      <c r="R159" s="6"/>
    </row>
    <row r="160" spans="1:18" ht="12.75">
      <c r="A160" s="6"/>
      <c r="B160" s="6"/>
      <c r="O160" s="6"/>
      <c r="P160" s="6"/>
      <c r="Q160" s="6"/>
      <c r="R160" s="6"/>
    </row>
    <row r="161" spans="1:18" ht="12.75">
      <c r="A161" s="6"/>
      <c r="B161" s="6"/>
      <c r="O161" s="6"/>
      <c r="P161" s="6"/>
      <c r="Q161" s="6"/>
      <c r="R161" s="6"/>
    </row>
    <row r="162" spans="1:18" ht="12.75">
      <c r="A162" s="6"/>
      <c r="B162" s="6"/>
      <c r="O162" s="6"/>
      <c r="P162" s="6"/>
      <c r="Q162" s="6"/>
      <c r="R162" s="6"/>
    </row>
    <row r="163" spans="1:18" ht="12.75">
      <c r="A163" s="6"/>
      <c r="B163" s="6"/>
      <c r="O163" s="6"/>
      <c r="P163" s="6"/>
      <c r="Q163" s="6"/>
      <c r="R163" s="6"/>
    </row>
    <row r="164" spans="1:18" ht="12.75">
      <c r="A164" s="6"/>
      <c r="B164" s="6"/>
      <c r="O164" s="6"/>
      <c r="P164" s="6"/>
      <c r="Q164" s="6"/>
      <c r="R164" s="6"/>
    </row>
    <row r="165" spans="1:18" ht="12.75">
      <c r="A165" s="6"/>
      <c r="B165" s="6"/>
      <c r="O165" s="6"/>
      <c r="P165" s="6"/>
      <c r="Q165" s="6"/>
      <c r="R165" s="6"/>
    </row>
    <row r="166" spans="1:18" ht="12.75">
      <c r="A166" s="6"/>
      <c r="B166" s="6"/>
      <c r="O166" s="6"/>
      <c r="P166" s="6"/>
      <c r="Q166" s="6"/>
      <c r="R166" s="6"/>
    </row>
    <row r="167" spans="1:18" ht="12.75">
      <c r="A167" s="6"/>
      <c r="B167" s="6"/>
      <c r="O167" s="6"/>
      <c r="P167" s="6"/>
      <c r="Q167" s="6"/>
      <c r="R167" s="6"/>
    </row>
    <row r="168" spans="1:18" ht="12.75">
      <c r="A168" s="6"/>
      <c r="B168" s="6"/>
      <c r="O168" s="6"/>
      <c r="P168" s="6"/>
      <c r="Q168" s="6"/>
      <c r="R168" s="6"/>
    </row>
    <row r="169" spans="1:18" ht="12.75">
      <c r="A169" s="6"/>
      <c r="B169" s="6"/>
      <c r="O169" s="6"/>
      <c r="P169" s="6"/>
      <c r="Q169" s="6"/>
      <c r="R169" s="6"/>
    </row>
    <row r="170" spans="1:18" ht="12.75">
      <c r="A170" s="6"/>
      <c r="B170" s="6"/>
      <c r="O170" s="6"/>
      <c r="P170" s="6"/>
      <c r="Q170" s="6"/>
      <c r="R170" s="6"/>
    </row>
    <row r="171" spans="1:18" ht="12.75">
      <c r="A171" s="6"/>
      <c r="B171" s="6"/>
      <c r="O171" s="6"/>
      <c r="P171" s="6"/>
      <c r="Q171" s="6"/>
      <c r="R171" s="6"/>
    </row>
    <row r="172" spans="1:18" ht="12.75">
      <c r="A172" s="6"/>
      <c r="B172" s="6"/>
      <c r="O172" s="6"/>
      <c r="P172" s="6"/>
      <c r="Q172" s="6"/>
      <c r="R172" s="6"/>
    </row>
    <row r="173" spans="1:18" ht="12.75">
      <c r="A173" s="6"/>
      <c r="B173" s="6"/>
      <c r="O173" s="6"/>
      <c r="P173" s="6"/>
      <c r="Q173" s="6"/>
      <c r="R173" s="6"/>
    </row>
    <row r="174" spans="1:18" ht="12.75">
      <c r="A174" s="6"/>
      <c r="B174" s="6"/>
      <c r="O174" s="6"/>
      <c r="P174" s="6"/>
      <c r="Q174" s="6"/>
      <c r="R174" s="6"/>
    </row>
    <row r="175" spans="1:18" ht="12.75">
      <c r="A175" s="6"/>
      <c r="B175" s="6"/>
      <c r="O175" s="6"/>
      <c r="P175" s="6"/>
      <c r="Q175" s="6"/>
      <c r="R175" s="6"/>
    </row>
    <row r="176" spans="1:18" ht="12.75">
      <c r="A176" s="6"/>
      <c r="B176" s="6"/>
      <c r="O176" s="6"/>
      <c r="P176" s="6"/>
      <c r="Q176" s="6"/>
      <c r="R176" s="6"/>
    </row>
    <row r="177" spans="1:18" ht="12.75">
      <c r="A177" s="6"/>
      <c r="B177" s="6"/>
      <c r="O177" s="6"/>
      <c r="P177" s="6"/>
      <c r="Q177" s="6"/>
      <c r="R177" s="6"/>
    </row>
    <row r="178" spans="1:18" ht="12.75">
      <c r="A178" s="6"/>
      <c r="B178" s="6"/>
      <c r="O178" s="6"/>
      <c r="P178" s="6"/>
      <c r="Q178" s="6"/>
      <c r="R178" s="6"/>
    </row>
    <row r="179" spans="1:18" ht="12.75">
      <c r="A179" s="6"/>
      <c r="B179" s="6"/>
      <c r="O179" s="6"/>
      <c r="P179" s="6"/>
      <c r="Q179" s="6"/>
      <c r="R179" s="6"/>
    </row>
    <row r="180" spans="1:18" ht="12.75">
      <c r="A180" s="6"/>
      <c r="B180" s="6"/>
      <c r="O180" s="6"/>
      <c r="P180" s="6"/>
      <c r="Q180" s="6"/>
      <c r="R180" s="6"/>
    </row>
    <row r="181" spans="1:18" ht="12.75">
      <c r="A181" s="6"/>
      <c r="B181" s="6"/>
      <c r="O181" s="6"/>
      <c r="P181" s="6"/>
      <c r="Q181" s="6"/>
      <c r="R181" s="6"/>
    </row>
    <row r="182" spans="1:18" ht="12.75">
      <c r="A182" s="6"/>
      <c r="B182" s="6"/>
      <c r="O182" s="6"/>
      <c r="P182" s="6"/>
      <c r="Q182" s="6"/>
      <c r="R182" s="6"/>
    </row>
    <row r="183" spans="1:18" ht="12.75">
      <c r="A183" s="6"/>
      <c r="B183" s="6"/>
      <c r="O183" s="6"/>
      <c r="P183" s="6"/>
      <c r="Q183" s="6"/>
      <c r="R183" s="6"/>
    </row>
    <row r="184" spans="1:18" ht="12.75">
      <c r="A184" s="6"/>
      <c r="B184" s="6"/>
      <c r="O184" s="6"/>
      <c r="P184" s="6"/>
      <c r="Q184" s="6"/>
      <c r="R184" s="6"/>
    </row>
    <row r="185" spans="1:18" ht="12.75">
      <c r="A185" s="6"/>
      <c r="B185" s="6"/>
      <c r="O185" s="6"/>
      <c r="P185" s="6"/>
      <c r="Q185" s="6"/>
      <c r="R185" s="6"/>
    </row>
    <row r="186" spans="1:18" ht="12.75">
      <c r="A186" s="6"/>
      <c r="B186" s="6"/>
      <c r="O186" s="6"/>
      <c r="P186" s="6"/>
      <c r="Q186" s="6"/>
      <c r="R186" s="6"/>
    </row>
    <row r="187" spans="1:18" ht="12.75">
      <c r="A187" s="6"/>
      <c r="B187" s="6"/>
      <c r="O187" s="6"/>
      <c r="P187" s="6"/>
      <c r="Q187" s="6"/>
      <c r="R187" s="6"/>
    </row>
    <row r="188" spans="1:18" ht="12.75">
      <c r="A188" s="6"/>
      <c r="B188" s="6"/>
      <c r="O188" s="6"/>
      <c r="P188" s="6"/>
      <c r="Q188" s="6"/>
      <c r="R188" s="6"/>
    </row>
    <row r="189" spans="1:18" ht="12.75">
      <c r="A189" s="6"/>
      <c r="B189" s="6"/>
      <c r="O189" s="6"/>
      <c r="P189" s="6"/>
      <c r="Q189" s="6"/>
      <c r="R189" s="6"/>
    </row>
    <row r="190" spans="1:18" ht="12.75">
      <c r="A190" s="6"/>
      <c r="B190" s="6"/>
      <c r="O190" s="6"/>
      <c r="P190" s="6"/>
      <c r="Q190" s="6"/>
      <c r="R190" s="6"/>
    </row>
    <row r="191" spans="1:18" ht="12.75">
      <c r="A191" s="6"/>
      <c r="B191" s="6"/>
      <c r="O191" s="6"/>
      <c r="P191" s="6"/>
      <c r="Q191" s="6"/>
      <c r="R191" s="6"/>
    </row>
    <row r="192" spans="1:18" ht="12.75">
      <c r="A192" s="6"/>
      <c r="B192" s="6"/>
      <c r="O192" s="6"/>
      <c r="P192" s="6"/>
      <c r="Q192" s="6"/>
      <c r="R192" s="6"/>
    </row>
    <row r="193" spans="1:18" ht="12.75">
      <c r="A193" s="6"/>
      <c r="B193" s="6"/>
      <c r="O193" s="6"/>
      <c r="P193" s="6"/>
      <c r="Q193" s="6"/>
      <c r="R193" s="6"/>
    </row>
    <row r="194" spans="1:18" ht="12.75">
      <c r="A194" s="6"/>
      <c r="B194" s="6"/>
      <c r="O194" s="6"/>
      <c r="P194" s="6"/>
      <c r="Q194" s="6"/>
      <c r="R194" s="6"/>
    </row>
    <row r="195" spans="1:18" ht="12.75">
      <c r="A195" s="6"/>
      <c r="B195" s="6"/>
      <c r="O195" s="6"/>
      <c r="P195" s="6"/>
      <c r="Q195" s="6"/>
      <c r="R195" s="6"/>
    </row>
    <row r="196" spans="1:18" ht="12.75">
      <c r="A196" s="6"/>
      <c r="B196" s="6"/>
      <c r="O196" s="6"/>
      <c r="P196" s="6"/>
      <c r="Q196" s="6"/>
      <c r="R196" s="6"/>
    </row>
    <row r="197" spans="1:18" ht="12.75">
      <c r="A197" s="6"/>
      <c r="B197" s="6"/>
      <c r="O197" s="6"/>
      <c r="P197" s="6"/>
      <c r="Q197" s="6"/>
      <c r="R197" s="6"/>
    </row>
    <row r="198" spans="1:18" ht="12.75">
      <c r="A198" s="6"/>
      <c r="B198" s="6"/>
      <c r="O198" s="6"/>
      <c r="P198" s="6"/>
      <c r="Q198" s="6"/>
      <c r="R198" s="6"/>
    </row>
    <row r="199" spans="1:18" ht="12.75">
      <c r="A199" s="6"/>
      <c r="B199" s="6"/>
      <c r="O199" s="6"/>
      <c r="P199" s="6"/>
      <c r="Q199" s="6"/>
      <c r="R199" s="6"/>
    </row>
    <row r="200" spans="1:18" ht="12.75">
      <c r="A200" s="6"/>
      <c r="B200" s="6"/>
      <c r="O200" s="6"/>
      <c r="P200" s="6"/>
      <c r="Q200" s="6"/>
      <c r="R200" s="6"/>
    </row>
    <row r="201" spans="1:18" ht="12.75">
      <c r="A201" s="6"/>
      <c r="B201" s="6"/>
      <c r="O201" s="6"/>
      <c r="P201" s="6"/>
      <c r="Q201" s="6"/>
      <c r="R201" s="6"/>
    </row>
    <row r="202" spans="1:18" ht="12.75">
      <c r="A202" s="6"/>
      <c r="B202" s="6"/>
      <c r="O202" s="6"/>
      <c r="P202" s="6"/>
      <c r="Q202" s="6"/>
      <c r="R202" s="6"/>
    </row>
    <row r="203" spans="1:18" ht="12.75">
      <c r="A203" s="6"/>
      <c r="B203" s="6"/>
      <c r="O203" s="6"/>
      <c r="P203" s="6"/>
      <c r="Q203" s="6"/>
      <c r="R203" s="6"/>
    </row>
    <row r="204" spans="1:18" ht="12.75">
      <c r="A204" s="6"/>
      <c r="B204" s="6"/>
      <c r="O204" s="6"/>
      <c r="P204" s="6"/>
      <c r="Q204" s="6"/>
      <c r="R204" s="6"/>
    </row>
    <row r="205" spans="1:18" ht="12.75">
      <c r="A205" s="6"/>
      <c r="B205" s="6"/>
      <c r="O205" s="6"/>
      <c r="P205" s="6"/>
      <c r="Q205" s="6"/>
      <c r="R205" s="6"/>
    </row>
    <row r="206" spans="1:18" ht="12.75">
      <c r="A206" s="6"/>
      <c r="B206" s="6"/>
      <c r="O206" s="6"/>
      <c r="P206" s="6"/>
      <c r="Q206" s="6"/>
      <c r="R206" s="6"/>
    </row>
    <row r="207" spans="1:18" ht="12.75">
      <c r="A207" s="6"/>
      <c r="B207" s="6"/>
      <c r="O207" s="6"/>
      <c r="P207" s="6"/>
      <c r="Q207" s="6"/>
      <c r="R207" s="6"/>
    </row>
    <row r="208" spans="1:18" ht="12.75">
      <c r="A208" s="6"/>
      <c r="B208" s="6"/>
      <c r="O208" s="6"/>
      <c r="P208" s="6"/>
      <c r="Q208" s="6"/>
      <c r="R208" s="6"/>
    </row>
    <row r="209" spans="1:18" ht="12.75">
      <c r="A209" s="6"/>
      <c r="B209" s="6"/>
      <c r="O209" s="6"/>
      <c r="P209" s="6"/>
      <c r="Q209" s="6"/>
      <c r="R209" s="6"/>
    </row>
    <row r="210" spans="1:18" ht="12.75">
      <c r="A210" s="6"/>
      <c r="B210" s="6"/>
      <c r="O210" s="6"/>
      <c r="P210" s="6"/>
      <c r="Q210" s="6"/>
      <c r="R210" s="6"/>
    </row>
    <row r="211" spans="1:18" ht="12.75">
      <c r="A211" s="6"/>
      <c r="B211" s="6"/>
      <c r="O211" s="6"/>
      <c r="P211" s="6"/>
      <c r="Q211" s="6"/>
      <c r="R211" s="6"/>
    </row>
    <row r="212" spans="1:18" ht="12.75">
      <c r="A212" s="6"/>
      <c r="B212" s="6"/>
      <c r="O212" s="6"/>
      <c r="P212" s="6"/>
      <c r="Q212" s="6"/>
      <c r="R212" s="6"/>
    </row>
    <row r="213" spans="1:2" ht="12.75">
      <c r="A213" s="6"/>
      <c r="B213" s="6"/>
    </row>
    <row r="214" spans="1:2" ht="12.75">
      <c r="A214" s="6"/>
      <c r="B214" s="6"/>
    </row>
    <row r="215" spans="1:2" ht="12.75">
      <c r="A215" s="6"/>
      <c r="B215" s="6"/>
    </row>
    <row r="216" spans="1:2" ht="12.75">
      <c r="A216" s="6"/>
      <c r="B216" s="6"/>
    </row>
    <row r="217" spans="1:2" ht="12.75">
      <c r="A217" s="6"/>
      <c r="B217" s="6"/>
    </row>
    <row r="218" spans="1:2" ht="12.75">
      <c r="A218" s="6"/>
      <c r="B218" s="6"/>
    </row>
    <row r="219" spans="1:2" ht="12.75">
      <c r="A219" s="6"/>
      <c r="B219" s="6"/>
    </row>
    <row r="220" spans="1:2" ht="12.75">
      <c r="A220" s="6"/>
      <c r="B220" s="6"/>
    </row>
    <row r="221" spans="1:2" ht="12.75">
      <c r="A221" s="6"/>
      <c r="B221" s="6"/>
    </row>
    <row r="222" spans="1:2" ht="12.75">
      <c r="A222" s="6"/>
      <c r="B222" s="6"/>
    </row>
    <row r="223" spans="1:2" ht="12.75">
      <c r="A223" s="6"/>
      <c r="B223" s="6"/>
    </row>
    <row r="224" spans="1:2" ht="12.75">
      <c r="A224" s="6"/>
      <c r="B224" s="6"/>
    </row>
    <row r="225" spans="1:2" ht="12.75">
      <c r="A225" s="6"/>
      <c r="B225" s="6"/>
    </row>
    <row r="226" spans="1:2" ht="12.75">
      <c r="A226" s="6"/>
      <c r="B226" s="6"/>
    </row>
    <row r="227" spans="1:2" ht="12.75">
      <c r="A227" s="6"/>
      <c r="B227" s="6"/>
    </row>
    <row r="228" spans="1:2" ht="12.75">
      <c r="A228" s="6"/>
      <c r="B228" s="6"/>
    </row>
    <row r="229" spans="1:2" ht="12.75">
      <c r="A229" s="6"/>
      <c r="B229" s="6"/>
    </row>
    <row r="230" spans="1:2" ht="12.75">
      <c r="A230" s="6"/>
      <c r="B230" s="6"/>
    </row>
    <row r="231" spans="1:2" ht="12.75">
      <c r="A231" s="6"/>
      <c r="B231" s="6"/>
    </row>
    <row r="232" spans="1:2" ht="12.75">
      <c r="A232" s="6"/>
      <c r="B232" s="6"/>
    </row>
    <row r="233" spans="1:2" ht="12.75">
      <c r="A233" s="6"/>
      <c r="B233" s="6"/>
    </row>
    <row r="234" spans="1:2" ht="12.75">
      <c r="A234" s="6"/>
      <c r="B234" s="6"/>
    </row>
    <row r="235" spans="1:2" ht="12.75">
      <c r="A235" s="6"/>
      <c r="B235" s="6"/>
    </row>
    <row r="236" spans="1:2" ht="12.75">
      <c r="A236" s="6"/>
      <c r="B236" s="6"/>
    </row>
    <row r="237" spans="1:2" ht="12.75">
      <c r="A237" s="6"/>
      <c r="B237" s="6"/>
    </row>
    <row r="238" spans="1:2" ht="12.75">
      <c r="A238" s="6"/>
      <c r="B238" s="6"/>
    </row>
    <row r="239" spans="1:2" ht="12.75">
      <c r="A239" s="6"/>
      <c r="B239" s="6"/>
    </row>
    <row r="240" spans="1:2" ht="12.75">
      <c r="A240" s="6"/>
      <c r="B240" s="6"/>
    </row>
    <row r="241" spans="1:2" ht="12.75">
      <c r="A241" s="6"/>
      <c r="B241" s="6"/>
    </row>
    <row r="242" spans="1:2" ht="12.75">
      <c r="A242" s="6"/>
      <c r="B242" s="6"/>
    </row>
    <row r="243" spans="1:2" ht="12.75">
      <c r="A243" s="6"/>
      <c r="B243" s="6"/>
    </row>
    <row r="244" spans="1:2" ht="12.75">
      <c r="A244" s="6"/>
      <c r="B244" s="6"/>
    </row>
    <row r="245" spans="1:2" ht="12.75">
      <c r="A245" s="6"/>
      <c r="B245" s="6"/>
    </row>
    <row r="246" spans="1:2" ht="12.75">
      <c r="A246" s="6"/>
      <c r="B246" s="6"/>
    </row>
    <row r="247" spans="1:2" ht="12.75">
      <c r="A247" s="6"/>
      <c r="B247" s="6"/>
    </row>
    <row r="248" spans="1:2" ht="12.75">
      <c r="A248" s="6"/>
      <c r="B248" s="6"/>
    </row>
    <row r="249" spans="1:2" ht="12.75">
      <c r="A249" s="6"/>
      <c r="B249" s="6"/>
    </row>
    <row r="250" spans="1:2" ht="12.75">
      <c r="A250" s="6"/>
      <c r="B250" s="6"/>
    </row>
    <row r="251" spans="1:2" ht="12.75">
      <c r="A251" s="6"/>
      <c r="B251" s="6"/>
    </row>
    <row r="252" spans="1:2" ht="12.75">
      <c r="A252" s="6"/>
      <c r="B252" s="6"/>
    </row>
    <row r="253" spans="1:2" ht="12.75">
      <c r="A253" s="6"/>
      <c r="B253" s="6"/>
    </row>
    <row r="254" spans="1:2" ht="12.75">
      <c r="A254" s="6"/>
      <c r="B254" s="6"/>
    </row>
    <row r="255" spans="1:2" ht="12.75">
      <c r="A255" s="6"/>
      <c r="B255" s="6"/>
    </row>
    <row r="256" spans="1:2" ht="12.75">
      <c r="A256" s="6"/>
      <c r="B256" s="6"/>
    </row>
    <row r="257" spans="1:2" ht="12.75">
      <c r="A257" s="6"/>
      <c r="B257" s="6"/>
    </row>
    <row r="258" spans="1:2" ht="12.75">
      <c r="A258" s="6"/>
      <c r="B258" s="6"/>
    </row>
    <row r="259" spans="1:2" ht="12.75">
      <c r="A259" s="6"/>
      <c r="B259" s="6"/>
    </row>
    <row r="260" spans="1:2" ht="12.75">
      <c r="A260" s="6"/>
      <c r="B260" s="6"/>
    </row>
    <row r="261" spans="1:2" ht="12.75">
      <c r="A261" s="6"/>
      <c r="B261" s="6"/>
    </row>
    <row r="262" spans="1:2" ht="12.75">
      <c r="A262" s="6"/>
      <c r="B262" s="6"/>
    </row>
    <row r="263" spans="1:2" ht="12.75">
      <c r="A263" s="6"/>
      <c r="B263" s="6"/>
    </row>
    <row r="264" spans="1:2" ht="12.75">
      <c r="A264" s="6"/>
      <c r="B264" s="6"/>
    </row>
    <row r="265" spans="1:2" ht="12.75">
      <c r="A265" s="6"/>
      <c r="B265" s="6"/>
    </row>
  </sheetData>
  <sheetProtection sheet="1" objects="1" scenarios="1"/>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S196"/>
  <sheetViews>
    <sheetView workbookViewId="0" topLeftCell="A3">
      <selection activeCell="A3" sqref="A3"/>
    </sheetView>
  </sheetViews>
  <sheetFormatPr defaultColWidth="9.140625" defaultRowHeight="12.75"/>
  <cols>
    <col min="1" max="1" width="31.28125" style="0" customWidth="1"/>
    <col min="2" max="2" width="10.421875" style="0" bestFit="1" customWidth="1"/>
    <col min="3" max="3" width="14.57421875" style="0" customWidth="1"/>
    <col min="4" max="4" width="16.8515625" style="0" customWidth="1"/>
    <col min="5" max="5" width="13.7109375" style="0" customWidth="1"/>
    <col min="7" max="7" width="51.140625" style="8" customWidth="1"/>
    <col min="8" max="8" width="13.8515625" style="8" customWidth="1"/>
    <col min="9" max="9" width="16.28125" style="8" customWidth="1"/>
    <col min="10" max="10" width="10.140625" style="8" customWidth="1"/>
    <col min="11" max="11" width="10.140625" style="0" bestFit="1" customWidth="1"/>
    <col min="12" max="12" width="11.28125" style="0" customWidth="1"/>
    <col min="13" max="13" width="11.140625" style="8" customWidth="1"/>
    <col min="14" max="14" width="9.421875" style="0" customWidth="1"/>
    <col min="15" max="15" width="9.7109375" style="0" customWidth="1"/>
    <col min="18" max="18" width="8.8515625" style="0" customWidth="1"/>
  </cols>
  <sheetData>
    <row r="1" ht="18">
      <c r="A1" s="1" t="s">
        <v>3</v>
      </c>
    </row>
    <row r="2" ht="12.75"/>
    <row r="3" ht="18">
      <c r="A3" s="1" t="s">
        <v>198</v>
      </c>
    </row>
    <row r="4" ht="12.75"/>
    <row r="5" ht="12.75">
      <c r="A5" s="3" t="s">
        <v>4</v>
      </c>
    </row>
    <row r="6" spans="1:12" ht="12.75">
      <c r="A6" t="s">
        <v>5</v>
      </c>
      <c r="L6" s="8"/>
    </row>
    <row r="7" ht="12.75">
      <c r="A7" t="s">
        <v>6</v>
      </c>
    </row>
    <row r="8" ht="12.75">
      <c r="A8" s="9" t="s">
        <v>7</v>
      </c>
    </row>
    <row r="9" spans="1:15" ht="12.75">
      <c r="A9" s="9" t="s">
        <v>8</v>
      </c>
      <c r="N9" s="10"/>
      <c r="O9" s="2"/>
    </row>
    <row r="10" spans="15:19" ht="12.75">
      <c r="O10" s="2"/>
      <c r="S10" s="2"/>
    </row>
    <row r="11" spans="1:19" ht="102.75" thickBot="1">
      <c r="A11" s="11" t="s">
        <v>9</v>
      </c>
      <c r="C11" s="3" t="s">
        <v>10</v>
      </c>
      <c r="D11" s="4" t="s">
        <v>11</v>
      </c>
      <c r="E11" s="3" t="s">
        <v>2</v>
      </c>
      <c r="G11" s="12" t="s">
        <v>12</v>
      </c>
      <c r="H11" s="13" t="s">
        <v>2</v>
      </c>
      <c r="I11" s="4" t="s">
        <v>11</v>
      </c>
      <c r="J11" s="5" t="s">
        <v>13</v>
      </c>
      <c r="K11" s="5" t="s">
        <v>14</v>
      </c>
      <c r="L11" s="4" t="s">
        <v>176</v>
      </c>
      <c r="M11" s="4" t="s">
        <v>175</v>
      </c>
      <c r="O11" s="2"/>
      <c r="S11" s="2"/>
    </row>
    <row r="12" spans="7:19" ht="13.5" thickBot="1">
      <c r="G12" s="14" t="s">
        <v>15</v>
      </c>
      <c r="H12" s="14"/>
      <c r="I12" s="14"/>
      <c r="L12" s="46">
        <v>0.6</v>
      </c>
      <c r="M12" s="46">
        <v>0.6</v>
      </c>
      <c r="S12" s="2"/>
    </row>
    <row r="13" spans="1:13" ht="13.5" thickBot="1">
      <c r="A13" s="15" t="s">
        <v>16</v>
      </c>
      <c r="C13" s="16">
        <f>IF(NOT(ISBLANK(D13)),D13,E13)</f>
        <v>774.2</v>
      </c>
      <c r="D13" s="17"/>
      <c r="E13" s="15">
        <v>774.2</v>
      </c>
      <c r="F13" s="15"/>
      <c r="M13"/>
    </row>
    <row r="14" spans="3:15" ht="13.5" thickBot="1">
      <c r="C14" s="2"/>
      <c r="D14" s="6"/>
      <c r="G14" s="18" t="s">
        <v>17</v>
      </c>
      <c r="H14" s="19">
        <v>4891.32</v>
      </c>
      <c r="I14" s="20"/>
      <c r="J14" s="19">
        <f>IF(I14,I14,H14)</f>
        <v>4891.32</v>
      </c>
      <c r="M14"/>
      <c r="O14" s="2"/>
    </row>
    <row r="15" spans="1:15" ht="13.5" thickBot="1">
      <c r="A15" s="18" t="s">
        <v>18</v>
      </c>
      <c r="C15" s="16">
        <f>IF(NOT(ISBLANK(D15)),D15,E15)</f>
        <v>45</v>
      </c>
      <c r="D15" s="21"/>
      <c r="E15">
        <v>45</v>
      </c>
      <c r="H15"/>
      <c r="J15"/>
      <c r="M15"/>
      <c r="O15" s="2"/>
    </row>
    <row r="16" spans="1:17" ht="13.5" thickBot="1">
      <c r="A16" s="18" t="s">
        <v>19</v>
      </c>
      <c r="C16" s="16">
        <f>IF(NOT(ISBLANK(D16)),D16,E16)</f>
        <v>510</v>
      </c>
      <c r="D16" s="21"/>
      <c r="E16">
        <v>510</v>
      </c>
      <c r="G16" s="18" t="s">
        <v>20</v>
      </c>
      <c r="H16" s="19">
        <v>9122.5</v>
      </c>
      <c r="I16" s="20"/>
      <c r="J16" s="19">
        <f>IF(I16,I16,H16)</f>
        <v>9122.5</v>
      </c>
      <c r="M16"/>
      <c r="P16" s="6"/>
      <c r="Q16" s="6"/>
    </row>
    <row r="17" spans="3:17" ht="12.75">
      <c r="C17" s="2"/>
      <c r="D17" s="6"/>
      <c r="J17"/>
      <c r="M17"/>
      <c r="O17" s="2"/>
      <c r="P17" s="6"/>
      <c r="Q17" s="6"/>
    </row>
    <row r="18" spans="1:17" ht="12.75">
      <c r="A18" s="18" t="s">
        <v>21</v>
      </c>
      <c r="B18" s="18"/>
      <c r="C18" s="22"/>
      <c r="D18" s="10"/>
      <c r="E18" s="10"/>
      <c r="G18" s="3" t="s">
        <v>22</v>
      </c>
      <c r="H18" s="3"/>
      <c r="I18" s="3"/>
      <c r="J18" s="23">
        <f>SUM(J14:J16)</f>
        <v>14013.82</v>
      </c>
      <c r="M18"/>
      <c r="O18" s="2"/>
      <c r="P18" s="6"/>
      <c r="Q18" s="6"/>
    </row>
    <row r="19" spans="1:17" ht="12.75">
      <c r="A19" s="18" t="s">
        <v>23</v>
      </c>
      <c r="B19" s="18">
        <v>365.15</v>
      </c>
      <c r="C19" s="22"/>
      <c r="D19" s="10"/>
      <c r="E19" s="10"/>
      <c r="G19" s="3" t="s">
        <v>24</v>
      </c>
      <c r="H19" s="3"/>
      <c r="I19" s="3"/>
      <c r="K19" s="23">
        <f>12/11*J18</f>
        <v>15287.803636363635</v>
      </c>
      <c r="M19"/>
      <c r="O19" s="2"/>
      <c r="P19" s="6"/>
      <c r="Q19" s="6"/>
    </row>
    <row r="20" spans="1:17" ht="12.75">
      <c r="A20" s="18" t="s">
        <v>25</v>
      </c>
      <c r="B20" s="19">
        <v>1302.37</v>
      </c>
      <c r="C20" s="22"/>
      <c r="D20" s="10"/>
      <c r="E20" s="10"/>
      <c r="G20" s="3" t="s">
        <v>26</v>
      </c>
      <c r="H20" s="3"/>
      <c r="I20" s="3"/>
      <c r="L20" s="24">
        <f>$K$19*L$12/0.6</f>
        <v>15287.803636363633</v>
      </c>
      <c r="M20" s="24">
        <f>$K$19*M$12/0.6</f>
        <v>15287.803636363633</v>
      </c>
      <c r="P20" s="6"/>
      <c r="Q20" s="6"/>
    </row>
    <row r="21" spans="1:17" ht="13.5" thickBot="1">
      <c r="A21" s="18" t="s">
        <v>27</v>
      </c>
      <c r="B21" s="18">
        <v>179.32</v>
      </c>
      <c r="C21" s="22"/>
      <c r="D21" s="10"/>
      <c r="E21" s="10"/>
      <c r="M21"/>
      <c r="O21" s="2"/>
      <c r="P21" s="6"/>
      <c r="Q21" s="6"/>
    </row>
    <row r="22" spans="1:17" ht="13.5" thickBot="1">
      <c r="A22" s="18" t="s">
        <v>28</v>
      </c>
      <c r="B22" s="19">
        <f>SUM(B19:B21)</f>
        <v>1846.84</v>
      </c>
      <c r="C22" s="16">
        <f>IF(NOT(ISBLANK(D22)),D22,E22)</f>
        <v>1846.84</v>
      </c>
      <c r="D22" s="25"/>
      <c r="E22" s="22">
        <f>B22</f>
        <v>1846.84</v>
      </c>
      <c r="G22" s="18" t="s">
        <v>29</v>
      </c>
      <c r="H22" s="19">
        <v>2112.46</v>
      </c>
      <c r="I22" s="20"/>
      <c r="J22" s="19">
        <f>IF(I22,I22,H22)</f>
        <v>2112.46</v>
      </c>
      <c r="M22"/>
      <c r="O22" s="2"/>
      <c r="P22" s="6"/>
      <c r="Q22" s="6"/>
    </row>
    <row r="23" spans="3:17" ht="13.5" thickBot="1">
      <c r="C23" s="2"/>
      <c r="D23" s="6"/>
      <c r="G23" s="18" t="s">
        <v>30</v>
      </c>
      <c r="H23" s="19">
        <v>6274.49</v>
      </c>
      <c r="I23" s="20"/>
      <c r="J23" s="19">
        <f>IF(I23,I23,H23)</f>
        <v>6274.49</v>
      </c>
      <c r="M23"/>
      <c r="O23" s="2"/>
      <c r="P23" s="6"/>
      <c r="Q23" s="6"/>
    </row>
    <row r="24" spans="1:17" ht="13.5" thickBot="1">
      <c r="A24" t="s">
        <v>31</v>
      </c>
      <c r="B24" s="2">
        <v>92574.23</v>
      </c>
      <c r="C24" s="2"/>
      <c r="D24" s="6"/>
      <c r="G24" s="18" t="s">
        <v>32</v>
      </c>
      <c r="H24" s="2">
        <f>H22+H23</f>
        <v>8386.95</v>
      </c>
      <c r="I24" s="20"/>
      <c r="J24" s="19">
        <f>IF(I24,I24,H24)</f>
        <v>8386.95</v>
      </c>
      <c r="M24"/>
      <c r="N24" s="15"/>
      <c r="O24" s="15"/>
      <c r="P24" s="6"/>
      <c r="Q24" s="6"/>
    </row>
    <row r="25" spans="1:17" ht="13.5" thickBot="1">
      <c r="A25" t="s">
        <v>33</v>
      </c>
      <c r="B25" s="2">
        <v>19728</v>
      </c>
      <c r="C25" s="2"/>
      <c r="D25" s="6"/>
      <c r="G25" s="3" t="s">
        <v>24</v>
      </c>
      <c r="H25" s="3"/>
      <c r="I25" s="3"/>
      <c r="J25"/>
      <c r="K25" s="23">
        <f>12/11*J24</f>
        <v>9149.4</v>
      </c>
      <c r="L25" s="23"/>
      <c r="M25" s="23">
        <f>12/11*$J$24</f>
        <v>9149.4</v>
      </c>
      <c r="N25" s="15"/>
      <c r="O25" s="16"/>
      <c r="P25" s="6"/>
      <c r="Q25" s="6"/>
    </row>
    <row r="26" spans="1:17" ht="13.5" thickBot="1">
      <c r="A26" t="s">
        <v>34</v>
      </c>
      <c r="C26" s="16">
        <f>IF(NOT(ISBLANK(D26)),D26,E26)</f>
        <v>72846.23</v>
      </c>
      <c r="D26" s="26"/>
      <c r="E26">
        <v>72846.23</v>
      </c>
      <c r="G26" s="3"/>
      <c r="H26" s="3"/>
      <c r="I26" s="3"/>
      <c r="J26"/>
      <c r="K26" s="23"/>
      <c r="L26" s="23"/>
      <c r="M26" s="23"/>
      <c r="N26" s="15"/>
      <c r="O26" s="16"/>
      <c r="P26" s="6"/>
      <c r="Q26" s="6"/>
    </row>
    <row r="27" spans="3:17" ht="13.5" thickBot="1">
      <c r="C27" s="2"/>
      <c r="D27" s="6"/>
      <c r="G27" s="3" t="s">
        <v>35</v>
      </c>
      <c r="H27" s="3"/>
      <c r="I27" s="3"/>
      <c r="J27"/>
      <c r="K27" s="23"/>
      <c r="L27" s="23"/>
      <c r="M27" s="23"/>
      <c r="N27" s="15"/>
      <c r="O27" s="16"/>
      <c r="P27" s="6"/>
      <c r="Q27" s="6"/>
    </row>
    <row r="28" spans="1:17" ht="13.5" thickBot="1">
      <c r="A28" t="s">
        <v>36</v>
      </c>
      <c r="C28" s="16">
        <f>IF(NOT(ISBLANK(D28)),D28,E28)</f>
        <v>1365</v>
      </c>
      <c r="D28" s="26"/>
      <c r="E28">
        <v>1365</v>
      </c>
      <c r="G28" t="s">
        <v>37</v>
      </c>
      <c r="H28" s="3"/>
      <c r="I28" s="3"/>
      <c r="J28"/>
      <c r="K28" s="23"/>
      <c r="L28" s="23"/>
      <c r="M28" s="23"/>
      <c r="N28" s="15"/>
      <c r="O28" s="16"/>
      <c r="P28" s="6"/>
      <c r="Q28" s="6"/>
    </row>
    <row r="29" spans="3:17" ht="12.75">
      <c r="C29" s="2"/>
      <c r="D29" s="6"/>
      <c r="G29" s="27"/>
      <c r="H29" s="27"/>
      <c r="I29" s="27"/>
      <c r="J29" s="28"/>
      <c r="K29" s="22">
        <f>IF($J29,$J29,"")</f>
      </c>
      <c r="L29" s="22">
        <f>IF($J29,$J29,"")</f>
      </c>
      <c r="M29" s="22">
        <f>IF($J29,$J29,"")</f>
      </c>
      <c r="N29" s="15"/>
      <c r="O29" s="16"/>
      <c r="P29" s="6"/>
      <c r="Q29" s="6"/>
    </row>
    <row r="30" spans="1:17" ht="12.75">
      <c r="A30" t="s">
        <v>38</v>
      </c>
      <c r="B30" s="2">
        <v>17264.15</v>
      </c>
      <c r="C30" s="2"/>
      <c r="D30" s="6"/>
      <c r="G30" s="27"/>
      <c r="H30" s="27"/>
      <c r="I30" s="27"/>
      <c r="J30" s="29"/>
      <c r="K30" s="22">
        <f aca="true" t="shared" si="0" ref="K30:M40">IF($J30,$J30,"")</f>
      </c>
      <c r="L30" s="22">
        <f t="shared" si="0"/>
      </c>
      <c r="M30" s="22">
        <f t="shared" si="0"/>
      </c>
      <c r="N30" s="15"/>
      <c r="O30" s="16"/>
      <c r="P30" s="6"/>
      <c r="Q30" s="6"/>
    </row>
    <row r="31" spans="1:17" ht="12.75">
      <c r="A31" t="s">
        <v>29</v>
      </c>
      <c r="B31" s="2">
        <v>2112.46</v>
      </c>
      <c r="C31" s="2"/>
      <c r="D31" s="6"/>
      <c r="G31" s="27"/>
      <c r="H31" s="27"/>
      <c r="I31" s="27"/>
      <c r="J31" s="29"/>
      <c r="K31" s="22">
        <f t="shared" si="0"/>
      </c>
      <c r="L31" s="22">
        <f t="shared" si="0"/>
      </c>
      <c r="M31" s="22">
        <f t="shared" si="0"/>
      </c>
      <c r="N31" s="15"/>
      <c r="O31" s="16"/>
      <c r="P31" s="6"/>
      <c r="Q31" s="6"/>
    </row>
    <row r="32" spans="1:17" ht="13.5" thickBot="1">
      <c r="A32" t="s">
        <v>39</v>
      </c>
      <c r="B32" s="2">
        <v>6274.49</v>
      </c>
      <c r="C32" s="2"/>
      <c r="D32" s="6"/>
      <c r="G32" s="27"/>
      <c r="H32" s="27"/>
      <c r="I32" s="27"/>
      <c r="J32" s="29"/>
      <c r="K32" s="22">
        <f t="shared" si="0"/>
      </c>
      <c r="L32" s="22">
        <f t="shared" si="0"/>
      </c>
      <c r="M32" s="22">
        <f t="shared" si="0"/>
      </c>
      <c r="N32" s="15"/>
      <c r="O32" s="16"/>
      <c r="P32" s="6"/>
      <c r="Q32" s="6"/>
    </row>
    <row r="33" spans="1:17" ht="13.5" thickBot="1">
      <c r="A33" t="s">
        <v>40</v>
      </c>
      <c r="C33" s="16">
        <f>IF(NOT(ISBLANK(D33)),D33,E33)</f>
        <v>8877.2</v>
      </c>
      <c r="D33" s="26"/>
      <c r="E33">
        <v>8877.2</v>
      </c>
      <c r="G33" s="27"/>
      <c r="H33" s="27"/>
      <c r="I33" s="27"/>
      <c r="J33" s="29"/>
      <c r="K33" s="22">
        <f t="shared" si="0"/>
      </c>
      <c r="L33" s="22">
        <f t="shared" si="0"/>
      </c>
      <c r="M33" s="22">
        <f t="shared" si="0"/>
      </c>
      <c r="N33" s="15"/>
      <c r="O33" s="16"/>
      <c r="P33" s="6"/>
      <c r="Q33" s="6"/>
    </row>
    <row r="34" spans="3:17" ht="13.5" thickBot="1">
      <c r="C34" s="2"/>
      <c r="D34" s="6"/>
      <c r="G34" s="27"/>
      <c r="H34" s="27"/>
      <c r="I34" s="27"/>
      <c r="J34" s="29"/>
      <c r="K34" s="22">
        <f t="shared" si="0"/>
      </c>
      <c r="L34" s="22">
        <f t="shared" si="0"/>
      </c>
      <c r="M34" s="22">
        <f t="shared" si="0"/>
      </c>
      <c r="N34" s="15"/>
      <c r="O34" s="16"/>
      <c r="P34" s="6"/>
      <c r="Q34" s="6"/>
    </row>
    <row r="35" spans="1:17" ht="13.5" thickBot="1">
      <c r="A35" t="s">
        <v>41</v>
      </c>
      <c r="C35" s="16">
        <f>IF(NOT(ISBLANK(D35)),D35,E35)</f>
        <v>2731.0106936416187</v>
      </c>
      <c r="D35" s="26"/>
      <c r="E35" s="30">
        <v>2731.0106936416187</v>
      </c>
      <c r="G35" s="27"/>
      <c r="H35" s="27"/>
      <c r="I35" s="27"/>
      <c r="J35" s="29"/>
      <c r="K35" s="22">
        <f t="shared" si="0"/>
      </c>
      <c r="L35" s="22">
        <f t="shared" si="0"/>
      </c>
      <c r="M35" s="22">
        <f t="shared" si="0"/>
      </c>
      <c r="N35" s="15"/>
      <c r="O35" s="16"/>
      <c r="P35" s="6"/>
      <c r="Q35" s="6"/>
    </row>
    <row r="36" spans="3:17" ht="13.5" thickBot="1">
      <c r="C36" s="2"/>
      <c r="D36" s="6"/>
      <c r="G36" s="27"/>
      <c r="H36" s="27"/>
      <c r="I36" s="27"/>
      <c r="J36" s="29"/>
      <c r="K36" s="22">
        <f t="shared" si="0"/>
      </c>
      <c r="L36" s="22">
        <f t="shared" si="0"/>
      </c>
      <c r="M36" s="22">
        <f t="shared" si="0"/>
      </c>
      <c r="N36" s="15"/>
      <c r="O36" s="16"/>
      <c r="P36" s="6"/>
      <c r="Q36" s="6"/>
    </row>
    <row r="37" spans="1:17" ht="13.5" thickBot="1">
      <c r="A37" t="s">
        <v>42</v>
      </c>
      <c r="C37" s="16">
        <f>IF(NOT(ISBLANK(D37)),D37,E37)</f>
        <v>350</v>
      </c>
      <c r="D37" s="31"/>
      <c r="E37">
        <v>350</v>
      </c>
      <c r="G37" s="27"/>
      <c r="H37" s="27"/>
      <c r="I37" s="27"/>
      <c r="J37" s="29"/>
      <c r="K37" s="22">
        <f t="shared" si="0"/>
      </c>
      <c r="L37" s="22">
        <f t="shared" si="0"/>
      </c>
      <c r="M37" s="22">
        <f t="shared" si="0"/>
      </c>
      <c r="N37" s="15"/>
      <c r="O37" s="16"/>
      <c r="P37" s="6"/>
      <c r="Q37" s="6"/>
    </row>
    <row r="38" spans="3:17" ht="13.5" thickBot="1">
      <c r="C38" s="2"/>
      <c r="D38" s="6"/>
      <c r="G38" s="27"/>
      <c r="H38" s="27"/>
      <c r="I38" s="27"/>
      <c r="J38" s="29"/>
      <c r="K38" s="22">
        <f t="shared" si="0"/>
      </c>
      <c r="L38" s="22">
        <f t="shared" si="0"/>
      </c>
      <c r="M38" s="22">
        <f t="shared" si="0"/>
      </c>
      <c r="N38" s="15"/>
      <c r="O38" s="16"/>
      <c r="P38" s="6"/>
      <c r="Q38" s="6"/>
    </row>
    <row r="39" spans="1:17" ht="13.5" thickBot="1">
      <c r="A39" t="s">
        <v>43</v>
      </c>
      <c r="C39" s="16">
        <f>IF(NOT(ISBLANK(D39)),D39,E39)</f>
        <v>259.8</v>
      </c>
      <c r="D39" s="31"/>
      <c r="E39">
        <v>259.8</v>
      </c>
      <c r="G39" s="27"/>
      <c r="H39" s="27"/>
      <c r="I39" s="27"/>
      <c r="J39" s="29"/>
      <c r="K39" s="22">
        <f t="shared" si="0"/>
      </c>
      <c r="L39" s="22">
        <f t="shared" si="0"/>
      </c>
      <c r="M39" s="22">
        <f t="shared" si="0"/>
      </c>
      <c r="N39" s="15"/>
      <c r="O39" s="16"/>
      <c r="P39" s="6"/>
      <c r="Q39" s="6"/>
    </row>
    <row r="40" spans="3:17" ht="13.5" thickBot="1">
      <c r="C40" s="16"/>
      <c r="D40" s="32"/>
      <c r="G40" s="27"/>
      <c r="H40" s="27"/>
      <c r="I40" s="27"/>
      <c r="J40" s="33"/>
      <c r="K40" s="22">
        <f t="shared" si="0"/>
      </c>
      <c r="L40" s="22">
        <f t="shared" si="0"/>
      </c>
      <c r="M40" s="22">
        <f t="shared" si="0"/>
      </c>
      <c r="N40" s="15"/>
      <c r="O40" s="16"/>
      <c r="P40" s="6"/>
      <c r="Q40" s="6"/>
    </row>
    <row r="41" spans="1:17" ht="12.75">
      <c r="A41" s="3" t="s">
        <v>35</v>
      </c>
      <c r="C41" s="16"/>
      <c r="D41" s="32"/>
      <c r="M41"/>
      <c r="N41" s="15"/>
      <c r="O41" s="16"/>
      <c r="P41" s="6"/>
      <c r="Q41" s="6"/>
    </row>
    <row r="42" spans="1:17" ht="13.5" thickBot="1">
      <c r="A42" t="s">
        <v>44</v>
      </c>
      <c r="C42" s="16"/>
      <c r="D42" s="32"/>
      <c r="G42" s="3" t="s">
        <v>45</v>
      </c>
      <c r="H42" s="3"/>
      <c r="I42" s="3"/>
      <c r="J42" s="3"/>
      <c r="K42" s="23">
        <f>SUM(K18:K40)</f>
        <v>24437.203636363636</v>
      </c>
      <c r="L42" s="23">
        <f>SUM(L20,L29:L40)</f>
        <v>15287.803636363633</v>
      </c>
      <c r="M42" s="23">
        <f>SUM(M18:M40)</f>
        <v>24437.203636363633</v>
      </c>
      <c r="N42" s="15"/>
      <c r="O42" s="15"/>
      <c r="P42" s="6"/>
      <c r="Q42" s="6"/>
    </row>
    <row r="43" spans="1:17" ht="12.75">
      <c r="A43" s="34"/>
      <c r="B43" s="34"/>
      <c r="C43" s="35"/>
      <c r="D43" s="32"/>
      <c r="E43" s="34"/>
      <c r="M43"/>
      <c r="N43" s="15"/>
      <c r="O43" s="16"/>
      <c r="P43" s="6"/>
      <c r="Q43" s="6"/>
    </row>
    <row r="44" spans="1:17" ht="12.75">
      <c r="A44" s="34"/>
      <c r="B44" s="34"/>
      <c r="C44" s="36"/>
      <c r="D44" s="32"/>
      <c r="E44" s="34"/>
      <c r="G44" s="11" t="s">
        <v>46</v>
      </c>
      <c r="H44" s="11"/>
      <c r="I44" s="11"/>
      <c r="M44"/>
      <c r="N44" s="15"/>
      <c r="O44" s="15"/>
      <c r="P44" s="6"/>
      <c r="Q44" s="6"/>
    </row>
    <row r="45" spans="1:17" ht="12.75">
      <c r="A45" s="34"/>
      <c r="B45" s="34"/>
      <c r="C45" s="36"/>
      <c r="D45" s="32"/>
      <c r="E45" s="34"/>
      <c r="M45"/>
      <c r="N45" s="15"/>
      <c r="O45" s="16"/>
      <c r="P45" s="6"/>
      <c r="Q45" s="6"/>
    </row>
    <row r="46" spans="1:17" ht="12.75">
      <c r="A46" s="34"/>
      <c r="B46" s="34"/>
      <c r="C46" s="36"/>
      <c r="D46" s="32"/>
      <c r="E46" s="34"/>
      <c r="G46" s="4" t="s">
        <v>1</v>
      </c>
      <c r="H46" s="4"/>
      <c r="I46" s="4"/>
      <c r="J46" s="37">
        <v>1000</v>
      </c>
      <c r="K46" s="38">
        <f>K19/J46</f>
        <v>15.287803636363634</v>
      </c>
      <c r="L46" s="38">
        <f>(L42-L25)/$J46</f>
        <v>15.287803636363632</v>
      </c>
      <c r="M46" s="38"/>
      <c r="N46" s="15"/>
      <c r="O46" s="16"/>
      <c r="P46" s="6"/>
      <c r="Q46" s="6"/>
    </row>
    <row r="47" spans="1:17" ht="12.75">
      <c r="A47" s="34"/>
      <c r="B47" s="34"/>
      <c r="C47" s="36"/>
      <c r="D47" s="32"/>
      <c r="E47" s="34"/>
      <c r="K47" s="39"/>
      <c r="M47"/>
      <c r="N47" s="15"/>
      <c r="O47" s="15"/>
      <c r="P47" s="6"/>
      <c r="Q47" s="6"/>
    </row>
    <row r="48" spans="1:17" ht="12.75">
      <c r="A48" s="34"/>
      <c r="B48" s="34"/>
      <c r="C48" s="36"/>
      <c r="D48" s="32"/>
      <c r="E48" s="34"/>
      <c r="G48" s="14" t="s">
        <v>47</v>
      </c>
      <c r="H48" s="14"/>
      <c r="I48" s="14"/>
      <c r="J48" s="8">
        <v>700</v>
      </c>
      <c r="K48" s="38">
        <f>L42/J48</f>
        <v>21.839719480519477</v>
      </c>
      <c r="L48" s="38"/>
      <c r="M48" s="38">
        <f>M42/$J48</f>
        <v>34.910290909090904</v>
      </c>
      <c r="N48" s="15"/>
      <c r="O48" s="15"/>
      <c r="P48" s="6"/>
      <c r="Q48" s="6"/>
    </row>
    <row r="49" spans="1:17" ht="12.75">
      <c r="A49" s="34"/>
      <c r="B49" s="34"/>
      <c r="C49" s="36"/>
      <c r="D49" s="32"/>
      <c r="E49" s="34"/>
      <c r="G49" s="8" t="s">
        <v>48</v>
      </c>
      <c r="J49" s="8">
        <v>1100</v>
      </c>
      <c r="M49"/>
      <c r="N49" s="15"/>
      <c r="O49" s="16"/>
      <c r="P49" s="6"/>
      <c r="Q49" s="6"/>
    </row>
    <row r="50" spans="1:17" ht="12.75">
      <c r="A50" s="34"/>
      <c r="B50" s="34"/>
      <c r="C50" s="36"/>
      <c r="D50" s="32"/>
      <c r="E50" s="34"/>
      <c r="G50" s="14" t="s">
        <v>49</v>
      </c>
      <c r="H50" s="14"/>
      <c r="I50" s="14"/>
      <c r="K50" s="2">
        <f>$J$48/$J$49*(K19+SUM(K29:K40))+K25</f>
        <v>18878.002314049583</v>
      </c>
      <c r="M50" s="2">
        <f>$J$48/$J$49*(M20+SUM(M29:M40))+M25</f>
        <v>18878.002314049583</v>
      </c>
      <c r="N50" s="15"/>
      <c r="O50" s="16"/>
      <c r="P50" s="6"/>
      <c r="Q50" s="6"/>
    </row>
    <row r="51" spans="1:17" ht="12.75">
      <c r="A51" s="34"/>
      <c r="B51" s="34"/>
      <c r="C51" s="36"/>
      <c r="D51" s="32"/>
      <c r="E51" s="34"/>
      <c r="G51" s="14" t="s">
        <v>50</v>
      </c>
      <c r="K51" s="38">
        <f>K50/J48</f>
        <v>26.968574734356547</v>
      </c>
      <c r="L51" s="38"/>
      <c r="M51" s="38">
        <f>M50/$J$48</f>
        <v>26.968574734356547</v>
      </c>
      <c r="N51" s="15"/>
      <c r="O51" s="16"/>
      <c r="P51" s="6"/>
      <c r="Q51" s="6"/>
    </row>
    <row r="52" spans="1:17" ht="12.75">
      <c r="A52" s="34"/>
      <c r="B52" s="34"/>
      <c r="C52" s="36"/>
      <c r="D52" s="32"/>
      <c r="E52" s="34"/>
      <c r="J52" s="40"/>
      <c r="N52" s="15"/>
      <c r="O52" s="16"/>
      <c r="P52" s="6"/>
      <c r="Q52" s="6"/>
    </row>
    <row r="53" spans="1:17" ht="12.75">
      <c r="A53" s="34"/>
      <c r="B53" s="34"/>
      <c r="C53" s="36"/>
      <c r="D53" s="32"/>
      <c r="E53" s="34"/>
      <c r="N53" s="15"/>
      <c r="O53" s="16"/>
      <c r="P53" s="6"/>
      <c r="Q53" s="6"/>
    </row>
    <row r="54" spans="1:17" ht="12.75">
      <c r="A54" s="34"/>
      <c r="B54" s="34"/>
      <c r="C54" s="36"/>
      <c r="D54" s="32"/>
      <c r="E54" s="34"/>
      <c r="N54" s="15"/>
      <c r="O54" s="16"/>
      <c r="P54" s="6"/>
      <c r="Q54" s="6"/>
    </row>
    <row r="55" spans="1:17" ht="12.75">
      <c r="A55" s="34"/>
      <c r="B55" s="34"/>
      <c r="C55" s="36"/>
      <c r="D55" s="32"/>
      <c r="E55" s="34"/>
      <c r="N55" s="15"/>
      <c r="O55" s="16"/>
      <c r="P55" s="6"/>
      <c r="Q55" s="6"/>
    </row>
    <row r="56" spans="1:17" ht="12.75">
      <c r="A56" s="34"/>
      <c r="B56" s="34"/>
      <c r="C56" s="36"/>
      <c r="D56" s="32"/>
      <c r="E56" s="34"/>
      <c r="N56" s="15"/>
      <c r="O56" s="16"/>
      <c r="P56" s="6"/>
      <c r="Q56" s="6"/>
    </row>
    <row r="57" spans="1:17" ht="12.75">
      <c r="A57" s="34"/>
      <c r="B57" s="34"/>
      <c r="C57" s="36"/>
      <c r="D57" s="32"/>
      <c r="E57" s="34"/>
      <c r="N57" s="15"/>
      <c r="O57" s="16"/>
      <c r="P57" s="6"/>
      <c r="Q57" s="6"/>
    </row>
    <row r="58" spans="1:17" ht="12.75">
      <c r="A58" s="34"/>
      <c r="B58" s="34"/>
      <c r="C58" s="36"/>
      <c r="D58" s="32"/>
      <c r="E58" s="34"/>
      <c r="N58" s="15"/>
      <c r="O58" s="16"/>
      <c r="P58" s="6"/>
      <c r="Q58" s="6"/>
    </row>
    <row r="59" spans="1:17" ht="13.5" thickBot="1">
      <c r="A59" s="34"/>
      <c r="B59" s="34"/>
      <c r="C59" s="41"/>
      <c r="D59" s="32"/>
      <c r="E59" s="34"/>
      <c r="N59" s="15"/>
      <c r="O59" s="16"/>
      <c r="P59" s="6"/>
      <c r="Q59" s="6"/>
    </row>
    <row r="60" spans="14:17" ht="12.75">
      <c r="N60" s="15"/>
      <c r="O60" s="16"/>
      <c r="P60" s="6"/>
      <c r="Q60" s="6"/>
    </row>
    <row r="61" spans="1:17" ht="12.75">
      <c r="A61" s="3" t="s">
        <v>45</v>
      </c>
      <c r="B61" s="3"/>
      <c r="C61" s="23">
        <f>SUM(C13:C59)</f>
        <v>89605.2806936416</v>
      </c>
      <c r="D61" s="23"/>
      <c r="N61" s="15"/>
      <c r="O61" s="16"/>
      <c r="P61" s="6"/>
      <c r="Q61" s="6"/>
    </row>
    <row r="62" spans="14:17" ht="12.75">
      <c r="N62" s="15"/>
      <c r="O62" s="16"/>
      <c r="P62" s="6"/>
      <c r="Q62" s="6"/>
    </row>
    <row r="63" spans="1:17" ht="12.75">
      <c r="A63" t="s">
        <v>40</v>
      </c>
      <c r="B63" s="2">
        <f>C33</f>
        <v>8877.2</v>
      </c>
      <c r="N63" s="15"/>
      <c r="O63" s="16"/>
      <c r="P63" s="6"/>
      <c r="Q63" s="6"/>
    </row>
    <row r="64" spans="1:17" ht="12.75">
      <c r="A64" t="s">
        <v>51</v>
      </c>
      <c r="B64">
        <v>649.75</v>
      </c>
      <c r="N64" s="15"/>
      <c r="O64" s="16"/>
      <c r="P64" s="6"/>
      <c r="Q64" s="6"/>
    </row>
    <row r="65" spans="1:17" ht="12.75">
      <c r="A65" t="s">
        <v>52</v>
      </c>
      <c r="B65" s="2">
        <f>B63-B64</f>
        <v>8227.45</v>
      </c>
      <c r="N65" s="15"/>
      <c r="O65" s="16"/>
      <c r="P65" s="6"/>
      <c r="Q65" s="6"/>
    </row>
    <row r="66" spans="14:17" ht="12.75">
      <c r="N66" s="15"/>
      <c r="O66" s="16"/>
      <c r="P66" s="6"/>
      <c r="Q66" s="6"/>
    </row>
    <row r="67" spans="1:17" ht="12.75">
      <c r="A67" s="3" t="s">
        <v>53</v>
      </c>
      <c r="B67" s="3"/>
      <c r="C67" s="23">
        <f>C61-B65</f>
        <v>81377.8306936416</v>
      </c>
      <c r="D67" s="23"/>
      <c r="N67" s="15"/>
      <c r="O67" s="16"/>
      <c r="P67" s="6"/>
      <c r="Q67" s="6"/>
    </row>
    <row r="68" spans="14:17" ht="12.75">
      <c r="N68" s="15"/>
      <c r="O68" s="16"/>
      <c r="P68" s="6"/>
      <c r="Q68" s="6"/>
    </row>
    <row r="69" spans="1:17" ht="12.75">
      <c r="A69" s="3" t="s">
        <v>54</v>
      </c>
      <c r="N69" s="15"/>
      <c r="O69" s="16"/>
      <c r="P69" s="6"/>
      <c r="Q69" s="6"/>
    </row>
    <row r="70" spans="14:17" ht="12.75">
      <c r="N70" s="15"/>
      <c r="O70" s="16"/>
      <c r="P70" s="6"/>
      <c r="Q70" s="6"/>
    </row>
    <row r="71" spans="1:17" ht="12.75">
      <c r="A71" t="s">
        <v>55</v>
      </c>
      <c r="B71" s="2">
        <v>67197.66</v>
      </c>
      <c r="N71" s="15"/>
      <c r="O71" s="16"/>
      <c r="P71" s="6"/>
      <c r="Q71" s="6"/>
    </row>
    <row r="72" spans="1:17" ht="12.75">
      <c r="A72" s="18" t="s">
        <v>56</v>
      </c>
      <c r="B72" s="18">
        <v>280.68</v>
      </c>
      <c r="N72" s="15"/>
      <c r="O72" s="16"/>
      <c r="P72" s="6"/>
      <c r="Q72" s="6"/>
    </row>
    <row r="73" spans="1:17" ht="12.75">
      <c r="A73" t="s">
        <v>57</v>
      </c>
      <c r="B73" s="2">
        <v>28985.84</v>
      </c>
      <c r="N73" s="15"/>
      <c r="O73" s="15"/>
      <c r="P73" s="6"/>
      <c r="Q73" s="6"/>
    </row>
    <row r="74" spans="1:17" ht="12.75">
      <c r="A74" s="3" t="s">
        <v>58</v>
      </c>
      <c r="B74" s="2">
        <f>B71-B72-B73</f>
        <v>37931.140000000014</v>
      </c>
      <c r="C74" s="2">
        <f>B74</f>
        <v>37931.140000000014</v>
      </c>
      <c r="D74" s="23"/>
      <c r="N74" s="15"/>
      <c r="O74" s="15"/>
      <c r="P74" s="6"/>
      <c r="Q74" s="6"/>
    </row>
    <row r="75" spans="1:17" ht="12.75">
      <c r="A75" s="3"/>
      <c r="B75" s="23"/>
      <c r="C75" s="2"/>
      <c r="D75" s="23"/>
      <c r="N75" s="15"/>
      <c r="O75" s="15"/>
      <c r="P75" s="6"/>
      <c r="Q75" s="6"/>
    </row>
    <row r="76" spans="1:17" ht="12.75">
      <c r="A76" s="3" t="s">
        <v>59</v>
      </c>
      <c r="B76" s="23"/>
      <c r="C76" s="2"/>
      <c r="D76" s="23"/>
      <c r="N76" s="15"/>
      <c r="O76" s="15"/>
      <c r="P76" s="6"/>
      <c r="Q76" s="6"/>
    </row>
    <row r="77" spans="1:17" ht="13.5" thickBot="1">
      <c r="A77" t="s">
        <v>60</v>
      </c>
      <c r="B77" s="23"/>
      <c r="C77" s="2"/>
      <c r="D77" s="23"/>
      <c r="N77" s="15"/>
      <c r="O77" s="15"/>
      <c r="P77" s="6"/>
      <c r="Q77" s="6"/>
    </row>
    <row r="78" spans="1:17" ht="12.75">
      <c r="A78" s="34"/>
      <c r="B78" s="42"/>
      <c r="C78" s="28"/>
      <c r="D78" s="42"/>
      <c r="E78" s="34"/>
      <c r="N78" s="15"/>
      <c r="O78" s="15"/>
      <c r="P78" s="6"/>
      <c r="Q78" s="6"/>
    </row>
    <row r="79" spans="1:17" ht="12.75">
      <c r="A79" s="34"/>
      <c r="B79" s="42"/>
      <c r="C79" s="29"/>
      <c r="D79" s="42"/>
      <c r="E79" s="34"/>
      <c r="N79" s="15"/>
      <c r="O79" s="16"/>
      <c r="P79" s="6"/>
      <c r="Q79" s="6"/>
    </row>
    <row r="80" spans="1:17" ht="12.75">
      <c r="A80" s="34"/>
      <c r="B80" s="42"/>
      <c r="C80" s="29"/>
      <c r="D80" s="42"/>
      <c r="E80" s="34"/>
      <c r="N80" s="15"/>
      <c r="O80" s="16"/>
      <c r="P80" s="6"/>
      <c r="Q80" s="6"/>
    </row>
    <row r="81" spans="1:17" ht="12.75">
      <c r="A81" s="34"/>
      <c r="B81" s="42"/>
      <c r="C81" s="29"/>
      <c r="D81" s="42"/>
      <c r="E81" s="34"/>
      <c r="N81" s="15"/>
      <c r="O81" s="16"/>
      <c r="P81" s="6"/>
      <c r="Q81" s="6"/>
    </row>
    <row r="82" spans="1:17" ht="12.75">
      <c r="A82" s="34"/>
      <c r="B82" s="42"/>
      <c r="C82" s="29"/>
      <c r="D82" s="42"/>
      <c r="E82" s="34"/>
      <c r="N82" s="15"/>
      <c r="O82" s="15"/>
      <c r="P82" s="6"/>
      <c r="Q82" s="6"/>
    </row>
    <row r="83" spans="1:17" ht="12.75">
      <c r="A83" s="34"/>
      <c r="B83" s="42"/>
      <c r="C83" s="29"/>
      <c r="D83" s="42"/>
      <c r="E83" s="34"/>
      <c r="N83" s="15"/>
      <c r="O83" s="16"/>
      <c r="P83" s="6"/>
      <c r="Q83" s="6"/>
    </row>
    <row r="84" spans="1:17" ht="12.75">
      <c r="A84" s="27"/>
      <c r="B84" s="42"/>
      <c r="C84" s="29"/>
      <c r="D84" s="42"/>
      <c r="E84" s="34"/>
      <c r="N84" s="15"/>
      <c r="O84" s="16"/>
      <c r="P84" s="6"/>
      <c r="Q84" s="6"/>
    </row>
    <row r="85" spans="1:17" ht="12.75">
      <c r="A85" s="27"/>
      <c r="B85" s="42"/>
      <c r="C85" s="29"/>
      <c r="D85" s="42"/>
      <c r="E85" s="34"/>
      <c r="N85" s="15"/>
      <c r="O85" s="15"/>
      <c r="P85" s="6"/>
      <c r="Q85" s="6"/>
    </row>
    <row r="86" spans="1:17" ht="12.75">
      <c r="A86" s="27"/>
      <c r="B86" s="42"/>
      <c r="C86" s="29"/>
      <c r="D86" s="42"/>
      <c r="E86" s="34"/>
      <c r="N86" s="15"/>
      <c r="O86" s="15"/>
      <c r="P86" s="6"/>
      <c r="Q86" s="6"/>
    </row>
    <row r="87" spans="1:17" ht="13.5" thickBot="1">
      <c r="A87" s="27"/>
      <c r="B87" s="42"/>
      <c r="C87" s="33"/>
      <c r="D87" s="42"/>
      <c r="E87" s="34"/>
      <c r="N87" s="15"/>
      <c r="O87" s="16"/>
      <c r="P87" s="6"/>
      <c r="Q87" s="6"/>
    </row>
    <row r="88" spans="1:17" ht="12.75">
      <c r="A88" s="27"/>
      <c r="B88" s="42"/>
      <c r="C88" s="43"/>
      <c r="D88" s="42"/>
      <c r="E88" s="34"/>
      <c r="N88" s="15"/>
      <c r="O88" s="16"/>
      <c r="P88" s="6"/>
      <c r="Q88" s="6"/>
    </row>
    <row r="89" spans="1:17" ht="12.75">
      <c r="A89" s="27" t="s">
        <v>61</v>
      </c>
      <c r="B89" s="42"/>
      <c r="C89" s="23">
        <f>SUM(C74:C88)</f>
        <v>37931.140000000014</v>
      </c>
      <c r="D89" s="42"/>
      <c r="E89" s="34"/>
      <c r="N89" s="15"/>
      <c r="O89" s="15"/>
      <c r="P89" s="6"/>
      <c r="Q89" s="6"/>
    </row>
    <row r="90" spans="14:17" ht="12.75">
      <c r="N90" s="15"/>
      <c r="O90" s="15"/>
      <c r="P90" s="6"/>
      <c r="Q90" s="6"/>
    </row>
    <row r="91" spans="1:17" ht="12.75">
      <c r="A91" s="3" t="s">
        <v>62</v>
      </c>
      <c r="B91" s="3"/>
      <c r="C91" s="23">
        <f>C61-C89</f>
        <v>51674.14069364159</v>
      </c>
      <c r="D91" s="23"/>
      <c r="N91" s="15"/>
      <c r="O91" s="15"/>
      <c r="P91" s="6"/>
      <c r="Q91" s="6"/>
    </row>
    <row r="92" spans="1:17" ht="12.75">
      <c r="A92" s="3" t="s">
        <v>63</v>
      </c>
      <c r="C92" s="23">
        <f>12/11*C91</f>
        <v>56371.789847609</v>
      </c>
      <c r="D92" s="23"/>
      <c r="N92" s="15"/>
      <c r="O92" s="15"/>
      <c r="P92" s="6"/>
      <c r="Q92" s="6"/>
    </row>
    <row r="93" spans="1:17" ht="12.75">
      <c r="A93" t="s">
        <v>64</v>
      </c>
      <c r="B93">
        <v>1000</v>
      </c>
      <c r="C93" s="2">
        <f>C92/B93</f>
        <v>56.371789847608994</v>
      </c>
      <c r="D93" s="2"/>
      <c r="N93" s="15"/>
      <c r="O93" s="15"/>
      <c r="P93" s="6"/>
      <c r="Q93" s="6"/>
    </row>
    <row r="94" spans="14:17" ht="12.75">
      <c r="N94" s="15"/>
      <c r="O94" s="15"/>
      <c r="P94" s="6"/>
      <c r="Q94" s="6"/>
    </row>
    <row r="95" spans="14:17" ht="12.75">
      <c r="N95" s="15"/>
      <c r="O95" s="15"/>
      <c r="P95" s="6"/>
      <c r="Q95" s="6"/>
    </row>
    <row r="96" spans="1:17" ht="12.75">
      <c r="A96" s="3" t="s">
        <v>65</v>
      </c>
      <c r="B96" s="3"/>
      <c r="C96" s="23">
        <f>C67-C89</f>
        <v>43446.69069364159</v>
      </c>
      <c r="D96" s="23"/>
      <c r="N96" s="15"/>
      <c r="O96" s="15"/>
      <c r="P96" s="6"/>
      <c r="Q96" s="6"/>
    </row>
    <row r="97" spans="1:17" ht="12.75">
      <c r="A97" s="3" t="s">
        <v>24</v>
      </c>
      <c r="C97" s="23">
        <f>12/11*C96</f>
        <v>47396.389847609</v>
      </c>
      <c r="D97" s="23"/>
      <c r="N97" s="15"/>
      <c r="O97" s="15"/>
      <c r="P97" s="6"/>
      <c r="Q97" s="6"/>
    </row>
    <row r="98" spans="14:17" ht="12.75">
      <c r="N98" s="15"/>
      <c r="O98" s="15"/>
      <c r="P98" s="6"/>
      <c r="Q98" s="6"/>
    </row>
    <row r="99" spans="1:17" ht="12.75">
      <c r="A99" t="s">
        <v>66</v>
      </c>
      <c r="B99">
        <v>1000</v>
      </c>
      <c r="C99" s="2">
        <f>C97/B99</f>
        <v>47.396389847609</v>
      </c>
      <c r="D99" s="2"/>
      <c r="N99" s="15"/>
      <c r="O99" s="15"/>
      <c r="P99" s="6"/>
      <c r="Q99" s="6"/>
    </row>
    <row r="100" spans="14:17" ht="12.75">
      <c r="N100" s="15"/>
      <c r="O100" s="15"/>
      <c r="P100" s="6"/>
      <c r="Q100" s="6"/>
    </row>
    <row r="101" spans="14:17" ht="12.75">
      <c r="N101" s="15"/>
      <c r="O101" s="15"/>
      <c r="P101" s="6"/>
      <c r="Q101" s="6"/>
    </row>
    <row r="102" spans="14:17" ht="12.75">
      <c r="N102" s="15"/>
      <c r="O102" s="15"/>
      <c r="P102" s="6"/>
      <c r="Q102" s="6"/>
    </row>
    <row r="103" spans="14:17" ht="12.75">
      <c r="N103" s="15"/>
      <c r="O103" s="15"/>
      <c r="P103" s="6"/>
      <c r="Q103" s="6"/>
    </row>
    <row r="104" spans="14:17" ht="12.75">
      <c r="N104" s="15"/>
      <c r="O104" s="15"/>
      <c r="P104" s="6"/>
      <c r="Q104" s="6"/>
    </row>
    <row r="105" spans="14:17" ht="12.75">
      <c r="N105" s="15"/>
      <c r="O105" s="15"/>
      <c r="P105" s="6"/>
      <c r="Q105" s="6"/>
    </row>
    <row r="106" spans="14:17" ht="12.75">
      <c r="N106" s="15"/>
      <c r="O106" s="15"/>
      <c r="P106" s="6"/>
      <c r="Q106" s="6"/>
    </row>
    <row r="107" spans="14:17" ht="12.75">
      <c r="N107" s="15"/>
      <c r="O107" s="16"/>
      <c r="P107" s="6"/>
      <c r="Q107" s="6"/>
    </row>
    <row r="108" spans="14:17" ht="12.75">
      <c r="N108" s="15"/>
      <c r="O108" s="16"/>
      <c r="P108" s="6"/>
      <c r="Q108" s="6"/>
    </row>
    <row r="109" spans="14:17" ht="12.75">
      <c r="N109" s="15"/>
      <c r="O109" s="16"/>
      <c r="P109" s="6"/>
      <c r="Q109" s="6"/>
    </row>
    <row r="110" spans="14:17" ht="12.75">
      <c r="N110" s="15"/>
      <c r="O110" s="15"/>
      <c r="P110" s="6"/>
      <c r="Q110" s="6"/>
    </row>
    <row r="111" spans="14:17" ht="12.75">
      <c r="N111" s="15"/>
      <c r="O111" s="16"/>
      <c r="P111" s="6"/>
      <c r="Q111" s="6"/>
    </row>
    <row r="112" spans="14:17" ht="12.75">
      <c r="N112" s="15"/>
      <c r="O112" s="16"/>
      <c r="P112" s="6"/>
      <c r="Q112" s="6"/>
    </row>
    <row r="113" spans="14:17" ht="12.75">
      <c r="N113" s="15"/>
      <c r="O113" s="15"/>
      <c r="P113" s="6"/>
      <c r="Q113" s="6"/>
    </row>
    <row r="114" spans="14:17" ht="12.75">
      <c r="N114" s="15"/>
      <c r="O114" s="15"/>
      <c r="P114" s="6"/>
      <c r="Q114" s="6"/>
    </row>
    <row r="115" spans="14:17" ht="12.75">
      <c r="N115" s="15"/>
      <c r="O115" s="15"/>
      <c r="P115" s="6"/>
      <c r="Q115" s="6"/>
    </row>
    <row r="116" spans="14:17" ht="12.75">
      <c r="N116" s="15"/>
      <c r="O116" s="16"/>
      <c r="P116" s="6"/>
      <c r="Q116" s="6"/>
    </row>
    <row r="117" spans="14:17" ht="12.75">
      <c r="N117" s="15"/>
      <c r="O117" s="16"/>
      <c r="P117" s="6"/>
      <c r="Q117" s="6"/>
    </row>
    <row r="118" spans="14:17" ht="12.75">
      <c r="N118" s="15"/>
      <c r="O118" s="16"/>
      <c r="P118" s="6"/>
      <c r="Q118" s="6"/>
    </row>
    <row r="119" spans="14:17" ht="12.75">
      <c r="N119" s="15"/>
      <c r="O119" s="16"/>
      <c r="P119" s="6"/>
      <c r="Q119" s="6"/>
    </row>
    <row r="120" spans="14:17" ht="12.75">
      <c r="N120" s="15"/>
      <c r="O120" s="15"/>
      <c r="P120" s="6"/>
      <c r="Q120" s="6"/>
    </row>
    <row r="121" spans="14:17" ht="12.75">
      <c r="N121" s="15"/>
      <c r="O121" s="15"/>
      <c r="P121" s="6"/>
      <c r="Q121" s="6"/>
    </row>
    <row r="122" spans="14:17" ht="12.75">
      <c r="N122" s="15"/>
      <c r="O122" s="15"/>
      <c r="P122" s="6"/>
      <c r="Q122" s="6"/>
    </row>
    <row r="123" spans="14:17" ht="12.75">
      <c r="N123" s="15"/>
      <c r="O123" s="15"/>
      <c r="P123" s="6"/>
      <c r="Q123" s="6"/>
    </row>
    <row r="124" spans="14:17" ht="12.75">
      <c r="N124" s="15"/>
      <c r="O124" s="16"/>
      <c r="P124" s="6"/>
      <c r="Q124" s="6"/>
    </row>
    <row r="125" spans="14:17" ht="12.75">
      <c r="N125" s="15"/>
      <c r="O125" s="15"/>
      <c r="P125" s="6"/>
      <c r="Q125" s="6"/>
    </row>
    <row r="126" spans="14:17" ht="12.75">
      <c r="N126" s="15"/>
      <c r="O126" s="15"/>
      <c r="P126" s="6"/>
      <c r="Q126" s="6"/>
    </row>
    <row r="127" spans="14:17" ht="12.75">
      <c r="N127" s="15"/>
      <c r="O127" s="15"/>
      <c r="P127" s="6"/>
      <c r="Q127" s="6"/>
    </row>
    <row r="128" spans="14:17" ht="12.75">
      <c r="N128" s="15"/>
      <c r="O128" s="15"/>
      <c r="P128" s="6"/>
      <c r="Q128" s="6"/>
    </row>
    <row r="129" spans="14:17" ht="12.75">
      <c r="N129" s="15"/>
      <c r="O129" s="15"/>
      <c r="P129" s="6"/>
      <c r="Q129" s="6"/>
    </row>
    <row r="130" spans="14:17" ht="12.75">
      <c r="N130" s="15"/>
      <c r="O130" s="16"/>
      <c r="P130" s="6"/>
      <c r="Q130" s="6"/>
    </row>
    <row r="131" spans="14:17" ht="12.75">
      <c r="N131" s="15"/>
      <c r="O131" s="16"/>
      <c r="P131" s="6"/>
      <c r="Q131" s="6"/>
    </row>
    <row r="132" spans="14:17" ht="12.75">
      <c r="N132" s="6"/>
      <c r="O132" s="6"/>
      <c r="P132" s="6"/>
      <c r="Q132" s="6"/>
    </row>
    <row r="133" spans="14:17" ht="12.75">
      <c r="N133" s="6"/>
      <c r="O133" s="6"/>
      <c r="P133" s="6"/>
      <c r="Q133" s="6"/>
    </row>
    <row r="134" spans="14:17" ht="12.75">
      <c r="N134" s="6"/>
      <c r="O134" s="6"/>
      <c r="P134" s="6"/>
      <c r="Q134" s="6"/>
    </row>
    <row r="135" spans="14:17" ht="12.75">
      <c r="N135" s="6"/>
      <c r="O135" s="6"/>
      <c r="P135" s="6"/>
      <c r="Q135" s="6"/>
    </row>
    <row r="136" spans="14:17" ht="12.75">
      <c r="N136" s="6"/>
      <c r="O136" s="6"/>
      <c r="P136" s="6"/>
      <c r="Q136" s="6"/>
    </row>
    <row r="137" spans="14:17" ht="12.75">
      <c r="N137" s="6"/>
      <c r="O137" s="6"/>
      <c r="P137" s="6"/>
      <c r="Q137" s="6"/>
    </row>
    <row r="138" spans="14:17" ht="12.75">
      <c r="N138" s="6"/>
      <c r="O138" s="6"/>
      <c r="P138" s="6"/>
      <c r="Q138" s="6"/>
    </row>
    <row r="139" spans="14:17" ht="12.75">
      <c r="N139" s="6"/>
      <c r="O139" s="6"/>
      <c r="P139" s="6"/>
      <c r="Q139" s="6"/>
    </row>
    <row r="140" spans="14:17" ht="12.75">
      <c r="N140" s="6"/>
      <c r="O140" s="6"/>
      <c r="P140" s="6"/>
      <c r="Q140" s="6"/>
    </row>
    <row r="141" spans="14:17" ht="12.75">
      <c r="N141" s="6"/>
      <c r="O141" s="6"/>
      <c r="P141" s="6"/>
      <c r="Q141" s="6"/>
    </row>
    <row r="142" spans="14:17" ht="12.75">
      <c r="N142" s="6"/>
      <c r="O142" s="6"/>
      <c r="P142" s="6"/>
      <c r="Q142" s="6"/>
    </row>
    <row r="143" spans="14:17" ht="12.75">
      <c r="N143" s="6"/>
      <c r="O143" s="6"/>
      <c r="P143" s="6"/>
      <c r="Q143" s="6"/>
    </row>
    <row r="144" spans="14:17" ht="12.75">
      <c r="N144" s="6"/>
      <c r="O144" s="6"/>
      <c r="P144" s="6"/>
      <c r="Q144" s="6"/>
    </row>
    <row r="145" spans="14:17" ht="12.75">
      <c r="N145" s="6"/>
      <c r="O145" s="6"/>
      <c r="P145" s="6"/>
      <c r="Q145" s="6"/>
    </row>
    <row r="146" spans="14:17" ht="12.75">
      <c r="N146" s="6"/>
      <c r="O146" s="6"/>
      <c r="P146" s="6"/>
      <c r="Q146" s="6"/>
    </row>
    <row r="147" spans="14:17" ht="12.75">
      <c r="N147" s="6"/>
      <c r="O147" s="6"/>
      <c r="P147" s="6"/>
      <c r="Q147" s="6"/>
    </row>
    <row r="148" spans="14:17" ht="12.75">
      <c r="N148" s="6"/>
      <c r="O148" s="6"/>
      <c r="P148" s="6"/>
      <c r="Q148" s="6"/>
    </row>
    <row r="149" spans="14:17" ht="12.75">
      <c r="N149" s="6"/>
      <c r="O149" s="6"/>
      <c r="P149" s="6"/>
      <c r="Q149" s="6"/>
    </row>
    <row r="150" spans="14:17" ht="12.75">
      <c r="N150" s="6"/>
      <c r="O150" s="6"/>
      <c r="P150" s="6"/>
      <c r="Q150" s="6"/>
    </row>
    <row r="151" spans="14:17" ht="12.75">
      <c r="N151" s="6"/>
      <c r="O151" s="6"/>
      <c r="P151" s="6"/>
      <c r="Q151" s="6"/>
    </row>
    <row r="152" spans="14:17" ht="12.75">
      <c r="N152" s="6"/>
      <c r="O152" s="6"/>
      <c r="P152" s="6"/>
      <c r="Q152" s="6"/>
    </row>
    <row r="153" spans="14:17" ht="12.75">
      <c r="N153" s="6"/>
      <c r="O153" s="6"/>
      <c r="P153" s="6"/>
      <c r="Q153" s="6"/>
    </row>
    <row r="154" spans="14:17" ht="12.75">
      <c r="N154" s="6"/>
      <c r="O154" s="6"/>
      <c r="P154" s="6"/>
      <c r="Q154" s="6"/>
    </row>
    <row r="155" spans="14:17" ht="12.75">
      <c r="N155" s="6"/>
      <c r="O155" s="6"/>
      <c r="P155" s="6"/>
      <c r="Q155" s="6"/>
    </row>
    <row r="156" spans="14:17" ht="12.75">
      <c r="N156" s="6"/>
      <c r="O156" s="6"/>
      <c r="P156" s="6"/>
      <c r="Q156" s="6"/>
    </row>
    <row r="157" spans="14:17" ht="12.75">
      <c r="N157" s="6"/>
      <c r="O157" s="6"/>
      <c r="P157" s="6"/>
      <c r="Q157" s="6"/>
    </row>
    <row r="158" spans="14:17" ht="12.75">
      <c r="N158" s="6"/>
      <c r="O158" s="6"/>
      <c r="P158" s="6"/>
      <c r="Q158" s="6"/>
    </row>
    <row r="159" spans="14:17" ht="12.75">
      <c r="N159" s="6"/>
      <c r="O159" s="6"/>
      <c r="P159" s="6"/>
      <c r="Q159" s="6"/>
    </row>
    <row r="160" spans="14:17" ht="12.75">
      <c r="N160" s="6"/>
      <c r="O160" s="6"/>
      <c r="P160" s="6"/>
      <c r="Q160" s="6"/>
    </row>
    <row r="161" spans="14:17" ht="12.75">
      <c r="N161" s="6"/>
      <c r="O161" s="6"/>
      <c r="P161" s="6"/>
      <c r="Q161" s="6"/>
    </row>
    <row r="162" spans="14:17" ht="12.75">
      <c r="N162" s="6"/>
      <c r="O162" s="6"/>
      <c r="P162" s="6"/>
      <c r="Q162" s="6"/>
    </row>
    <row r="163" spans="14:17" ht="12.75">
      <c r="N163" s="6"/>
      <c r="O163" s="6"/>
      <c r="P163" s="6"/>
      <c r="Q163" s="6"/>
    </row>
    <row r="164" spans="14:17" ht="12.75">
      <c r="N164" s="6"/>
      <c r="O164" s="6"/>
      <c r="P164" s="6"/>
      <c r="Q164" s="6"/>
    </row>
    <row r="165" spans="14:17" ht="12.75">
      <c r="N165" s="6"/>
      <c r="O165" s="6"/>
      <c r="P165" s="6"/>
      <c r="Q165" s="6"/>
    </row>
    <row r="166" spans="14:17" ht="12.75">
      <c r="N166" s="6"/>
      <c r="O166" s="6"/>
      <c r="P166" s="6"/>
      <c r="Q166" s="6"/>
    </row>
    <row r="167" spans="14:17" ht="12.75">
      <c r="N167" s="6"/>
      <c r="O167" s="6"/>
      <c r="P167" s="6"/>
      <c r="Q167" s="6"/>
    </row>
    <row r="168" spans="14:17" ht="12.75">
      <c r="N168" s="6"/>
      <c r="O168" s="6"/>
      <c r="P168" s="6"/>
      <c r="Q168" s="6"/>
    </row>
    <row r="169" spans="14:17" ht="12.75">
      <c r="N169" s="6"/>
      <c r="O169" s="6"/>
      <c r="P169" s="6"/>
      <c r="Q169" s="6"/>
    </row>
    <row r="170" spans="14:17" ht="12.75">
      <c r="N170" s="6"/>
      <c r="O170" s="6"/>
      <c r="P170" s="6"/>
      <c r="Q170" s="6"/>
    </row>
    <row r="171" spans="14:17" ht="12.75">
      <c r="N171" s="6"/>
      <c r="O171" s="6"/>
      <c r="P171" s="6"/>
      <c r="Q171" s="6"/>
    </row>
    <row r="172" spans="14:17" ht="12.75">
      <c r="N172" s="6"/>
      <c r="O172" s="6"/>
      <c r="P172" s="6"/>
      <c r="Q172" s="6"/>
    </row>
    <row r="173" spans="14:17" ht="12.75">
      <c r="N173" s="6"/>
      <c r="O173" s="6"/>
      <c r="P173" s="6"/>
      <c r="Q173" s="6"/>
    </row>
    <row r="174" spans="14:17" ht="12.75">
      <c r="N174" s="6"/>
      <c r="O174" s="6"/>
      <c r="P174" s="6"/>
      <c r="Q174" s="6"/>
    </row>
    <row r="175" spans="14:17" ht="12.75">
      <c r="N175" s="6"/>
      <c r="O175" s="6"/>
      <c r="P175" s="6"/>
      <c r="Q175" s="6"/>
    </row>
    <row r="176" spans="14:17" ht="12.75">
      <c r="N176" s="6"/>
      <c r="O176" s="6"/>
      <c r="P176" s="6"/>
      <c r="Q176" s="6"/>
    </row>
    <row r="177" spans="14:17" ht="12.75">
      <c r="N177" s="6"/>
      <c r="O177" s="6"/>
      <c r="P177" s="6"/>
      <c r="Q177" s="6"/>
    </row>
    <row r="178" spans="14:17" ht="12.75">
      <c r="N178" s="6"/>
      <c r="O178" s="6"/>
      <c r="P178" s="6"/>
      <c r="Q178" s="6"/>
    </row>
    <row r="179" spans="14:17" ht="12.75">
      <c r="N179" s="6"/>
      <c r="O179" s="6"/>
      <c r="P179" s="6"/>
      <c r="Q179" s="6"/>
    </row>
    <row r="180" spans="14:17" ht="12.75">
      <c r="N180" s="6"/>
      <c r="O180" s="6"/>
      <c r="P180" s="6"/>
      <c r="Q180" s="6"/>
    </row>
    <row r="181" spans="14:17" ht="12.75">
      <c r="N181" s="6"/>
      <c r="O181" s="6"/>
      <c r="P181" s="6"/>
      <c r="Q181" s="6"/>
    </row>
    <row r="182" spans="14:17" ht="12.75">
      <c r="N182" s="6"/>
      <c r="O182" s="6"/>
      <c r="P182" s="6"/>
      <c r="Q182" s="6"/>
    </row>
    <row r="183" spans="14:17" ht="12.75">
      <c r="N183" s="6"/>
      <c r="O183" s="6"/>
      <c r="P183" s="6"/>
      <c r="Q183" s="6"/>
    </row>
    <row r="184" spans="14:17" ht="12.75">
      <c r="N184" s="6"/>
      <c r="O184" s="6"/>
      <c r="P184" s="6"/>
      <c r="Q184" s="6"/>
    </row>
    <row r="185" spans="14:17" ht="12.75">
      <c r="N185" s="6"/>
      <c r="O185" s="6"/>
      <c r="P185" s="6"/>
      <c r="Q185" s="6"/>
    </row>
    <row r="186" spans="14:17" ht="12.75">
      <c r="N186" s="6"/>
      <c r="O186" s="6"/>
      <c r="P186" s="6"/>
      <c r="Q186" s="6"/>
    </row>
    <row r="187" spans="14:17" ht="12.75">
      <c r="N187" s="6"/>
      <c r="O187" s="6"/>
      <c r="P187" s="6"/>
      <c r="Q187" s="6"/>
    </row>
    <row r="188" spans="14:17" ht="12.75">
      <c r="N188" s="6"/>
      <c r="O188" s="6"/>
      <c r="P188" s="6"/>
      <c r="Q188" s="6"/>
    </row>
    <row r="189" spans="14:17" ht="12.75">
      <c r="N189" s="6"/>
      <c r="O189" s="6"/>
      <c r="P189" s="6"/>
      <c r="Q189" s="6"/>
    </row>
    <row r="190" spans="14:17" ht="12.75">
      <c r="N190" s="6"/>
      <c r="O190" s="6"/>
      <c r="P190" s="6"/>
      <c r="Q190" s="6"/>
    </row>
    <row r="191" spans="14:17" ht="12.75">
      <c r="N191" s="6"/>
      <c r="O191" s="6"/>
      <c r="P191" s="6"/>
      <c r="Q191" s="6"/>
    </row>
    <row r="192" spans="14:17" ht="12.75">
      <c r="N192" s="6"/>
      <c r="O192" s="6"/>
      <c r="P192" s="6"/>
      <c r="Q192" s="6"/>
    </row>
    <row r="193" spans="14:17" ht="12.75">
      <c r="N193" s="6"/>
      <c r="O193" s="6"/>
      <c r="P193" s="6"/>
      <c r="Q193" s="6"/>
    </row>
    <row r="194" spans="14:17" ht="12.75">
      <c r="N194" s="6"/>
      <c r="O194" s="6"/>
      <c r="P194" s="6"/>
      <c r="Q194" s="6"/>
    </row>
    <row r="195" spans="14:17" ht="12.75">
      <c r="N195" s="6"/>
      <c r="O195" s="6"/>
      <c r="P195" s="6"/>
      <c r="Q195" s="6"/>
    </row>
    <row r="196" spans="14:17" ht="12.75">
      <c r="N196" s="6"/>
      <c r="O196" s="6"/>
      <c r="P196" s="6"/>
      <c r="Q196" s="6"/>
    </row>
  </sheetData>
  <sheetProtection sheet="1" objects="1" scenarios="1"/>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S194"/>
  <sheetViews>
    <sheetView workbookViewId="0" topLeftCell="A1">
      <selection activeCell="A1" sqref="A1"/>
    </sheetView>
  </sheetViews>
  <sheetFormatPr defaultColWidth="9.140625" defaultRowHeight="12.75"/>
  <cols>
    <col min="1" max="1" width="31.28125" style="0" customWidth="1"/>
    <col min="2" max="2" width="10.421875" style="0" bestFit="1" customWidth="1"/>
    <col min="3" max="3" width="14.57421875" style="0" customWidth="1"/>
    <col min="4" max="4" width="16.8515625" style="0" customWidth="1"/>
    <col min="5" max="5" width="13.7109375" style="0" customWidth="1"/>
    <col min="7" max="7" width="51.140625" style="8" customWidth="1"/>
    <col min="8" max="8" width="13.8515625" style="8" customWidth="1"/>
    <col min="9" max="9" width="16.28125" style="8" customWidth="1"/>
    <col min="10" max="10" width="10.140625" style="8" customWidth="1"/>
    <col min="11" max="11" width="10.140625" style="0" bestFit="1" customWidth="1"/>
    <col min="12" max="12" width="11.28125" style="0" customWidth="1"/>
    <col min="13" max="13" width="11.140625" style="8" customWidth="1"/>
    <col min="14" max="14" width="9.421875" style="0" customWidth="1"/>
    <col min="15" max="15" width="9.7109375" style="0" customWidth="1"/>
    <col min="18" max="18" width="8.8515625" style="0" customWidth="1"/>
  </cols>
  <sheetData>
    <row r="1" ht="18">
      <c r="A1" s="1" t="s">
        <v>3</v>
      </c>
    </row>
    <row r="2" ht="12.75"/>
    <row r="3" ht="18">
      <c r="A3" s="1" t="s">
        <v>179</v>
      </c>
    </row>
    <row r="4" ht="12.75">
      <c r="L4" s="8"/>
    </row>
    <row r="5" ht="12.75">
      <c r="A5" s="3" t="s">
        <v>4</v>
      </c>
    </row>
    <row r="6" ht="12.75">
      <c r="A6" s="9"/>
    </row>
    <row r="7" spans="1:15" ht="12.75">
      <c r="A7" s="9" t="s">
        <v>8</v>
      </c>
      <c r="N7" s="10"/>
      <c r="O7" s="2"/>
    </row>
    <row r="8" spans="15:19" ht="12.75">
      <c r="O8" s="2"/>
      <c r="S8" s="2"/>
    </row>
    <row r="9" spans="1:19" ht="102.75" thickBot="1">
      <c r="A9" s="11" t="s">
        <v>9</v>
      </c>
      <c r="C9" s="3" t="s">
        <v>10</v>
      </c>
      <c r="D9" s="4" t="s">
        <v>11</v>
      </c>
      <c r="E9" s="3" t="s">
        <v>2</v>
      </c>
      <c r="G9" s="12" t="s">
        <v>12</v>
      </c>
      <c r="H9" s="13" t="s">
        <v>2</v>
      </c>
      <c r="I9" s="4" t="s">
        <v>11</v>
      </c>
      <c r="J9" s="5" t="s">
        <v>13</v>
      </c>
      <c r="K9" s="5" t="s">
        <v>14</v>
      </c>
      <c r="L9" s="4" t="s">
        <v>176</v>
      </c>
      <c r="M9" s="4" t="s">
        <v>175</v>
      </c>
      <c r="O9" s="2"/>
      <c r="S9" s="2"/>
    </row>
    <row r="10" spans="7:19" ht="13.5" thickBot="1">
      <c r="G10" s="14" t="s">
        <v>15</v>
      </c>
      <c r="H10" s="14"/>
      <c r="I10" s="14"/>
      <c r="L10" s="46">
        <v>0.6</v>
      </c>
      <c r="M10" s="46">
        <v>0.6</v>
      </c>
      <c r="S10" s="2"/>
    </row>
    <row r="11" spans="1:13" ht="13.5" thickBot="1">
      <c r="A11" s="15" t="s">
        <v>16</v>
      </c>
      <c r="C11" s="16">
        <f>IF(NOT(ISBLANK(D11)),D11,E11)</f>
        <v>774.2</v>
      </c>
      <c r="D11" s="17"/>
      <c r="E11" s="15">
        <v>774.2</v>
      </c>
      <c r="F11" s="15"/>
      <c r="M11"/>
    </row>
    <row r="12" spans="3:15" ht="13.5" thickBot="1">
      <c r="C12" s="2"/>
      <c r="D12" s="6"/>
      <c r="G12" s="18" t="s">
        <v>17</v>
      </c>
      <c r="H12" s="19">
        <v>4891.32</v>
      </c>
      <c r="I12" s="20"/>
      <c r="J12" s="19">
        <f>IF(I12,I12,H12)</f>
        <v>4891.32</v>
      </c>
      <c r="M12"/>
      <c r="O12" s="2"/>
    </row>
    <row r="13" spans="1:15" ht="13.5" thickBot="1">
      <c r="A13" s="18"/>
      <c r="C13" s="16"/>
      <c r="D13" s="21"/>
      <c r="H13"/>
      <c r="J13"/>
      <c r="M13"/>
      <c r="O13" s="2"/>
    </row>
    <row r="14" spans="1:17" ht="13.5" thickBot="1">
      <c r="A14" s="18" t="s">
        <v>19</v>
      </c>
      <c r="C14" s="16">
        <f>IF(NOT(ISBLANK(D14)),D14,E14)</f>
        <v>510</v>
      </c>
      <c r="D14" s="21"/>
      <c r="E14">
        <v>510</v>
      </c>
      <c r="G14" s="18" t="s">
        <v>20</v>
      </c>
      <c r="H14" s="19">
        <v>9122.5</v>
      </c>
      <c r="I14" s="20"/>
      <c r="J14" s="19">
        <f>IF(I14,I14,H14)</f>
        <v>9122.5</v>
      </c>
      <c r="M14"/>
      <c r="P14" s="6"/>
      <c r="Q14" s="6"/>
    </row>
    <row r="15" spans="3:17" ht="12.75">
      <c r="C15" s="2"/>
      <c r="D15" s="6"/>
      <c r="J15"/>
      <c r="M15"/>
      <c r="O15" s="2"/>
      <c r="P15" s="6"/>
      <c r="Q15" s="6"/>
    </row>
    <row r="16" spans="1:17" ht="12.75">
      <c r="A16" s="18"/>
      <c r="B16" s="18"/>
      <c r="C16" s="22"/>
      <c r="D16" s="10"/>
      <c r="E16" s="10"/>
      <c r="G16" s="3" t="s">
        <v>22</v>
      </c>
      <c r="H16" s="3"/>
      <c r="I16" s="3"/>
      <c r="J16" s="23">
        <f>SUM(J12:J14)</f>
        <v>14013.82</v>
      </c>
      <c r="M16"/>
      <c r="O16" s="2"/>
      <c r="P16" s="6"/>
      <c r="Q16" s="6"/>
    </row>
    <row r="17" spans="1:17" ht="12.75">
      <c r="A17" s="18"/>
      <c r="B17" s="18"/>
      <c r="C17" s="22"/>
      <c r="D17" s="10"/>
      <c r="E17" s="10"/>
      <c r="G17" s="3" t="s">
        <v>24</v>
      </c>
      <c r="H17" s="3"/>
      <c r="I17" s="3"/>
      <c r="K17" s="23">
        <f>12/11*J16</f>
        <v>15287.803636363635</v>
      </c>
      <c r="M17"/>
      <c r="O17" s="2"/>
      <c r="P17" s="6"/>
      <c r="Q17" s="6"/>
    </row>
    <row r="18" spans="1:17" ht="12.75">
      <c r="A18" s="18"/>
      <c r="B18" s="19"/>
      <c r="C18" s="22"/>
      <c r="D18" s="10"/>
      <c r="E18" s="10"/>
      <c r="G18" s="3" t="s">
        <v>26</v>
      </c>
      <c r="H18" s="3"/>
      <c r="I18" s="3"/>
      <c r="L18" s="24">
        <f>$K$17*L$10/0.6</f>
        <v>15287.803636363633</v>
      </c>
      <c r="M18" s="24">
        <f>$K$17*M$10/0.6</f>
        <v>15287.803636363633</v>
      </c>
      <c r="P18" s="6"/>
      <c r="Q18" s="6"/>
    </row>
    <row r="19" spans="1:17" ht="13.5" thickBot="1">
      <c r="A19" s="18"/>
      <c r="B19" s="18"/>
      <c r="C19" s="22"/>
      <c r="D19" s="10"/>
      <c r="E19" s="10"/>
      <c r="M19"/>
      <c r="O19" s="2"/>
      <c r="P19" s="6"/>
      <c r="Q19" s="6"/>
    </row>
    <row r="20" spans="1:17" ht="13.5" thickBot="1">
      <c r="A20" s="18"/>
      <c r="B20" s="19"/>
      <c r="C20" s="16"/>
      <c r="D20" s="25"/>
      <c r="E20" s="22">
        <f>B20</f>
        <v>0</v>
      </c>
      <c r="G20" s="18"/>
      <c r="H20" s="19"/>
      <c r="I20" s="20"/>
      <c r="J20" s="19"/>
      <c r="M20"/>
      <c r="O20" s="2"/>
      <c r="P20" s="6"/>
      <c r="Q20" s="6"/>
    </row>
    <row r="21" spans="3:17" ht="13.5" thickBot="1">
      <c r="C21" s="2"/>
      <c r="D21" s="6"/>
      <c r="G21" s="18"/>
      <c r="H21" s="19"/>
      <c r="I21" s="20"/>
      <c r="J21" s="19"/>
      <c r="M21"/>
      <c r="O21" s="2"/>
      <c r="P21" s="6"/>
      <c r="Q21" s="6"/>
    </row>
    <row r="22" spans="1:17" ht="13.5" thickBot="1">
      <c r="A22" t="s">
        <v>31</v>
      </c>
      <c r="B22" s="2">
        <v>92574.23</v>
      </c>
      <c r="C22" s="2"/>
      <c r="D22" s="6"/>
      <c r="G22" s="18"/>
      <c r="H22" s="2"/>
      <c r="I22" s="20"/>
      <c r="J22" s="19"/>
      <c r="M22"/>
      <c r="N22" s="15"/>
      <c r="O22" s="15"/>
      <c r="P22" s="6"/>
      <c r="Q22" s="6"/>
    </row>
    <row r="23" spans="1:17" ht="13.5" thickBot="1">
      <c r="A23" t="s">
        <v>33</v>
      </c>
      <c r="B23" s="2">
        <v>19728</v>
      </c>
      <c r="C23" s="2"/>
      <c r="D23" s="6"/>
      <c r="G23" s="3"/>
      <c r="H23" s="3"/>
      <c r="I23" s="3"/>
      <c r="J23"/>
      <c r="K23" s="23"/>
      <c r="L23" s="23"/>
      <c r="M23" s="23">
        <f>12/11*$J$22</f>
        <v>0</v>
      </c>
      <c r="N23" s="15"/>
      <c r="O23" s="16"/>
      <c r="P23" s="6"/>
      <c r="Q23" s="6"/>
    </row>
    <row r="24" spans="1:17" ht="13.5" thickBot="1">
      <c r="A24" t="s">
        <v>34</v>
      </c>
      <c r="C24" s="16">
        <f>IF(NOT(ISBLANK(D24)),D24,E24)</f>
        <v>72846.23</v>
      </c>
      <c r="D24" s="26"/>
      <c r="E24">
        <v>72846.23</v>
      </c>
      <c r="G24" s="3"/>
      <c r="H24" s="3"/>
      <c r="I24" s="3"/>
      <c r="J24"/>
      <c r="K24" s="23"/>
      <c r="L24" s="23"/>
      <c r="M24" s="23"/>
      <c r="N24" s="15"/>
      <c r="O24" s="16"/>
      <c r="P24" s="6"/>
      <c r="Q24" s="6"/>
    </row>
    <row r="25" spans="3:17" ht="13.5" thickBot="1">
      <c r="C25" s="2"/>
      <c r="D25" s="6"/>
      <c r="G25" s="3" t="s">
        <v>35</v>
      </c>
      <c r="H25" s="3"/>
      <c r="I25" s="3"/>
      <c r="J25"/>
      <c r="K25" s="23"/>
      <c r="L25" s="23"/>
      <c r="M25" s="23"/>
      <c r="N25" s="15"/>
      <c r="O25" s="16"/>
      <c r="P25" s="6"/>
      <c r="Q25" s="6"/>
    </row>
    <row r="26" spans="3:17" ht="13.5" thickBot="1">
      <c r="C26" s="16"/>
      <c r="D26" s="26"/>
      <c r="G26" t="s">
        <v>37</v>
      </c>
      <c r="H26" s="3"/>
      <c r="I26" s="3"/>
      <c r="J26"/>
      <c r="K26" s="23"/>
      <c r="L26" s="23"/>
      <c r="M26" s="23"/>
      <c r="N26" s="15"/>
      <c r="O26" s="16"/>
      <c r="P26" s="6"/>
      <c r="Q26" s="6"/>
    </row>
    <row r="27" spans="3:17" ht="12.75">
      <c r="C27" s="2"/>
      <c r="D27" s="6"/>
      <c r="G27" s="27"/>
      <c r="H27" s="27"/>
      <c r="I27" s="27"/>
      <c r="J27" s="28"/>
      <c r="K27" s="22">
        <f aca="true" t="shared" si="0" ref="K27:M38">IF($J27,$J27,"")</f>
      </c>
      <c r="L27" s="22">
        <f t="shared" si="0"/>
      </c>
      <c r="M27" s="22">
        <f t="shared" si="0"/>
      </c>
      <c r="N27" s="15"/>
      <c r="O27" s="16"/>
      <c r="P27" s="6"/>
      <c r="Q27" s="6"/>
    </row>
    <row r="28" spans="2:17" ht="12.75">
      <c r="B28" s="2"/>
      <c r="C28" s="2"/>
      <c r="D28" s="6"/>
      <c r="G28" s="27"/>
      <c r="H28" s="27"/>
      <c r="I28" s="27"/>
      <c r="J28" s="29"/>
      <c r="K28" s="22">
        <f t="shared" si="0"/>
      </c>
      <c r="L28" s="22">
        <f t="shared" si="0"/>
      </c>
      <c r="M28" s="22">
        <f t="shared" si="0"/>
      </c>
      <c r="N28" s="15"/>
      <c r="O28" s="16"/>
      <c r="P28" s="6"/>
      <c r="Q28" s="6"/>
    </row>
    <row r="29" spans="2:17" ht="12.75">
      <c r="B29" s="2"/>
      <c r="C29" s="2"/>
      <c r="D29" s="6"/>
      <c r="G29" s="27"/>
      <c r="H29" s="27"/>
      <c r="I29" s="27"/>
      <c r="J29" s="29"/>
      <c r="K29" s="22">
        <f t="shared" si="0"/>
      </c>
      <c r="L29" s="22">
        <f t="shared" si="0"/>
      </c>
      <c r="M29" s="22">
        <f t="shared" si="0"/>
      </c>
      <c r="N29" s="15"/>
      <c r="O29" s="16"/>
      <c r="P29" s="6"/>
      <c r="Q29" s="6"/>
    </row>
    <row r="30" spans="2:17" ht="13.5" thickBot="1">
      <c r="B30" s="2"/>
      <c r="C30" s="2"/>
      <c r="D30" s="6"/>
      <c r="G30" s="27"/>
      <c r="H30" s="27"/>
      <c r="I30" s="27"/>
      <c r="J30" s="29"/>
      <c r="K30" s="22">
        <f t="shared" si="0"/>
      </c>
      <c r="L30" s="22">
        <f t="shared" si="0"/>
      </c>
      <c r="M30" s="22">
        <f t="shared" si="0"/>
      </c>
      <c r="N30" s="15"/>
      <c r="O30" s="16"/>
      <c r="P30" s="6"/>
      <c r="Q30" s="6"/>
    </row>
    <row r="31" spans="3:17" ht="13.5" thickBot="1">
      <c r="C31" s="16"/>
      <c r="D31" s="26"/>
      <c r="G31" s="27"/>
      <c r="H31" s="27"/>
      <c r="I31" s="27"/>
      <c r="J31" s="29"/>
      <c r="K31" s="22">
        <f t="shared" si="0"/>
      </c>
      <c r="L31" s="22">
        <f t="shared" si="0"/>
      </c>
      <c r="M31" s="22">
        <f t="shared" si="0"/>
      </c>
      <c r="N31" s="15"/>
      <c r="O31" s="16"/>
      <c r="P31" s="6"/>
      <c r="Q31" s="6"/>
    </row>
    <row r="32" spans="3:17" ht="13.5" thickBot="1">
      <c r="C32" s="2"/>
      <c r="D32" s="6"/>
      <c r="G32" s="27"/>
      <c r="H32" s="27"/>
      <c r="I32" s="27"/>
      <c r="J32" s="29"/>
      <c r="K32" s="22">
        <f t="shared" si="0"/>
      </c>
      <c r="L32" s="22">
        <f t="shared" si="0"/>
      </c>
      <c r="M32" s="22">
        <f t="shared" si="0"/>
      </c>
      <c r="N32" s="15"/>
      <c r="O32" s="16"/>
      <c r="P32" s="6"/>
      <c r="Q32" s="6"/>
    </row>
    <row r="33" spans="3:17" ht="13.5" thickBot="1">
      <c r="C33" s="16"/>
      <c r="D33" s="26"/>
      <c r="E33" s="30"/>
      <c r="G33" s="27"/>
      <c r="H33" s="27"/>
      <c r="I33" s="27"/>
      <c r="J33" s="29"/>
      <c r="K33" s="22">
        <f t="shared" si="0"/>
      </c>
      <c r="L33" s="22">
        <f t="shared" si="0"/>
      </c>
      <c r="M33" s="22">
        <f t="shared" si="0"/>
      </c>
      <c r="N33" s="15"/>
      <c r="O33" s="16"/>
      <c r="P33" s="6"/>
      <c r="Q33" s="6"/>
    </row>
    <row r="34" spans="3:17" ht="13.5" thickBot="1">
      <c r="C34" s="2"/>
      <c r="D34" s="6"/>
      <c r="G34" s="27"/>
      <c r="H34" s="27"/>
      <c r="I34" s="27"/>
      <c r="J34" s="29"/>
      <c r="K34" s="22">
        <f t="shared" si="0"/>
      </c>
      <c r="L34" s="22">
        <f t="shared" si="0"/>
      </c>
      <c r="M34" s="22">
        <f t="shared" si="0"/>
      </c>
      <c r="N34" s="15"/>
      <c r="O34" s="16"/>
      <c r="P34" s="6"/>
      <c r="Q34" s="6"/>
    </row>
    <row r="35" spans="3:17" ht="13.5" thickBot="1">
      <c r="C35" s="16"/>
      <c r="D35" s="31"/>
      <c r="G35" s="27"/>
      <c r="H35" s="27"/>
      <c r="I35" s="27"/>
      <c r="J35" s="29"/>
      <c r="K35" s="22">
        <f t="shared" si="0"/>
      </c>
      <c r="L35" s="22">
        <f t="shared" si="0"/>
      </c>
      <c r="M35" s="22">
        <f t="shared" si="0"/>
      </c>
      <c r="N35" s="15"/>
      <c r="O35" s="16"/>
      <c r="P35" s="6"/>
      <c r="Q35" s="6"/>
    </row>
    <row r="36" spans="3:17" ht="13.5" thickBot="1">
      <c r="C36" s="2"/>
      <c r="D36" s="6"/>
      <c r="G36" s="27"/>
      <c r="H36" s="27"/>
      <c r="I36" s="27"/>
      <c r="J36" s="29"/>
      <c r="K36" s="22">
        <f t="shared" si="0"/>
      </c>
      <c r="L36" s="22">
        <f t="shared" si="0"/>
      </c>
      <c r="M36" s="22">
        <f t="shared" si="0"/>
      </c>
      <c r="N36" s="15"/>
      <c r="O36" s="16"/>
      <c r="P36" s="6"/>
      <c r="Q36" s="6"/>
    </row>
    <row r="37" spans="3:17" ht="13.5" thickBot="1">
      <c r="C37" s="16"/>
      <c r="D37" s="31"/>
      <c r="G37" s="27"/>
      <c r="H37" s="27"/>
      <c r="I37" s="27"/>
      <c r="J37" s="29"/>
      <c r="K37" s="22">
        <f t="shared" si="0"/>
      </c>
      <c r="L37" s="22">
        <f t="shared" si="0"/>
      </c>
      <c r="M37" s="22">
        <f t="shared" si="0"/>
      </c>
      <c r="N37" s="15"/>
      <c r="O37" s="16"/>
      <c r="P37" s="6"/>
      <c r="Q37" s="6"/>
    </row>
    <row r="38" spans="3:17" ht="13.5" thickBot="1">
      <c r="C38" s="16"/>
      <c r="D38" s="32"/>
      <c r="G38" s="27"/>
      <c r="H38" s="27"/>
      <c r="I38" s="27"/>
      <c r="J38" s="33"/>
      <c r="K38" s="22">
        <f t="shared" si="0"/>
      </c>
      <c r="L38" s="22">
        <f t="shared" si="0"/>
      </c>
      <c r="M38" s="22">
        <f t="shared" si="0"/>
      </c>
      <c r="N38" s="15"/>
      <c r="O38" s="16"/>
      <c r="P38" s="6"/>
      <c r="Q38" s="6"/>
    </row>
    <row r="39" spans="1:17" ht="12.75">
      <c r="A39" s="3" t="s">
        <v>35</v>
      </c>
      <c r="C39" s="16"/>
      <c r="D39" s="32"/>
      <c r="M39"/>
      <c r="N39" s="15"/>
      <c r="O39" s="16"/>
      <c r="P39" s="6"/>
      <c r="Q39" s="6"/>
    </row>
    <row r="40" spans="1:17" ht="13.5" thickBot="1">
      <c r="A40" t="s">
        <v>44</v>
      </c>
      <c r="C40" s="16"/>
      <c r="D40" s="32"/>
      <c r="G40" s="3" t="s">
        <v>45</v>
      </c>
      <c r="H40" s="3"/>
      <c r="I40" s="3"/>
      <c r="J40" s="3"/>
      <c r="K40" s="23">
        <f>SUM(K16:K38)</f>
        <v>15287.803636363635</v>
      </c>
      <c r="L40" s="23">
        <f>SUM(L18,L27:L38)</f>
        <v>15287.803636363633</v>
      </c>
      <c r="M40" s="23">
        <f>SUM(M16:M38)</f>
        <v>15287.803636363633</v>
      </c>
      <c r="N40" s="15"/>
      <c r="O40" s="15"/>
      <c r="P40" s="6"/>
      <c r="Q40" s="6"/>
    </row>
    <row r="41" spans="1:17" ht="12.75">
      <c r="A41" s="34"/>
      <c r="B41" s="34"/>
      <c r="C41" s="35"/>
      <c r="D41" s="32"/>
      <c r="E41" s="34"/>
      <c r="M41"/>
      <c r="N41" s="15"/>
      <c r="O41" s="16"/>
      <c r="P41" s="6"/>
      <c r="Q41" s="6"/>
    </row>
    <row r="42" spans="1:17" ht="12.75">
      <c r="A42" s="34"/>
      <c r="B42" s="34"/>
      <c r="C42" s="36"/>
      <c r="D42" s="32"/>
      <c r="E42" s="34"/>
      <c r="G42" s="11" t="s">
        <v>46</v>
      </c>
      <c r="H42" s="11"/>
      <c r="I42" s="11"/>
      <c r="M42"/>
      <c r="N42" s="15"/>
      <c r="O42" s="15"/>
      <c r="P42" s="6"/>
      <c r="Q42" s="6"/>
    </row>
    <row r="43" spans="1:17" ht="12.75">
      <c r="A43" s="34"/>
      <c r="B43" s="34"/>
      <c r="C43" s="36"/>
      <c r="D43" s="32"/>
      <c r="E43" s="34"/>
      <c r="M43"/>
      <c r="N43" s="15"/>
      <c r="O43" s="16"/>
      <c r="P43" s="6"/>
      <c r="Q43" s="6"/>
    </row>
    <row r="44" spans="1:17" ht="12.75">
      <c r="A44" s="34"/>
      <c r="B44" s="34"/>
      <c r="C44" s="36"/>
      <c r="D44" s="32"/>
      <c r="E44" s="34"/>
      <c r="G44" s="4" t="s">
        <v>1</v>
      </c>
      <c r="H44" s="4"/>
      <c r="I44" s="4"/>
      <c r="J44" s="37">
        <v>1000</v>
      </c>
      <c r="K44" s="38">
        <f>K17/J44</f>
        <v>15.287803636363634</v>
      </c>
      <c r="L44" s="38">
        <f>(L40-L23)/$J44</f>
        <v>15.287803636363632</v>
      </c>
      <c r="M44" s="38"/>
      <c r="N44" s="15"/>
      <c r="O44" s="16"/>
      <c r="P44" s="6"/>
      <c r="Q44" s="6"/>
    </row>
    <row r="45" spans="1:17" ht="12.75">
      <c r="A45" s="34"/>
      <c r="B45" s="34"/>
      <c r="C45" s="36"/>
      <c r="D45" s="32"/>
      <c r="E45" s="34"/>
      <c r="K45" s="39"/>
      <c r="M45"/>
      <c r="N45" s="15"/>
      <c r="O45" s="15"/>
      <c r="P45" s="6"/>
      <c r="Q45" s="6"/>
    </row>
    <row r="46" spans="1:17" ht="12.75">
      <c r="A46" s="34"/>
      <c r="B46" s="34"/>
      <c r="C46" s="36"/>
      <c r="D46" s="32"/>
      <c r="E46" s="34"/>
      <c r="G46" s="14" t="s">
        <v>47</v>
      </c>
      <c r="H46" s="14"/>
      <c r="I46" s="14"/>
      <c r="J46" s="8">
        <v>700</v>
      </c>
      <c r="K46" s="38">
        <f>L40/J46</f>
        <v>21.839719480519477</v>
      </c>
      <c r="L46" s="38"/>
      <c r="M46" s="38">
        <f>M40/$J46</f>
        <v>21.839719480519477</v>
      </c>
      <c r="N46" s="15"/>
      <c r="O46" s="15"/>
      <c r="P46" s="6"/>
      <c r="Q46" s="6"/>
    </row>
    <row r="47" spans="1:17" ht="12.75">
      <c r="A47" s="34"/>
      <c r="B47" s="34"/>
      <c r="C47" s="36"/>
      <c r="D47" s="32"/>
      <c r="E47" s="34"/>
      <c r="G47" s="8" t="s">
        <v>48</v>
      </c>
      <c r="J47" s="8">
        <v>1100</v>
      </c>
      <c r="M47"/>
      <c r="N47" s="15"/>
      <c r="O47" s="16"/>
      <c r="P47" s="6"/>
      <c r="Q47" s="6"/>
    </row>
    <row r="48" spans="1:17" ht="12.75">
      <c r="A48" s="34"/>
      <c r="B48" s="34"/>
      <c r="C48" s="36"/>
      <c r="D48" s="32"/>
      <c r="E48" s="34"/>
      <c r="G48" s="14" t="s">
        <v>49</v>
      </c>
      <c r="H48" s="14"/>
      <c r="I48" s="14"/>
      <c r="K48" s="2">
        <f>$J$46/$J$47*(K17+SUM(K27:K38))+K23</f>
        <v>9728.602314049585</v>
      </c>
      <c r="M48" s="2">
        <f>$J$46/$J$47*(M18+SUM(M27:M38))+M23</f>
        <v>9728.602314049584</v>
      </c>
      <c r="N48" s="15"/>
      <c r="O48" s="16"/>
      <c r="P48" s="6"/>
      <c r="Q48" s="6"/>
    </row>
    <row r="49" spans="1:17" ht="12.75">
      <c r="A49" s="34"/>
      <c r="B49" s="34"/>
      <c r="C49" s="36"/>
      <c r="D49" s="32"/>
      <c r="E49" s="34"/>
      <c r="G49" s="14" t="s">
        <v>50</v>
      </c>
      <c r="K49" s="38">
        <f>K48/J46</f>
        <v>13.898003305785123</v>
      </c>
      <c r="L49" s="38"/>
      <c r="M49" s="38">
        <f>M48/$J$46</f>
        <v>13.898003305785119</v>
      </c>
      <c r="N49" s="15"/>
      <c r="O49" s="16"/>
      <c r="P49" s="6"/>
      <c r="Q49" s="6"/>
    </row>
    <row r="50" spans="1:17" ht="12.75">
      <c r="A50" s="34"/>
      <c r="B50" s="34"/>
      <c r="C50" s="36"/>
      <c r="D50" s="32"/>
      <c r="E50" s="34"/>
      <c r="J50" s="40"/>
      <c r="N50" s="15"/>
      <c r="O50" s="16"/>
      <c r="P50" s="6"/>
      <c r="Q50" s="6"/>
    </row>
    <row r="51" spans="1:17" ht="12.75">
      <c r="A51" s="34"/>
      <c r="B51" s="34"/>
      <c r="C51" s="36"/>
      <c r="D51" s="32"/>
      <c r="E51" s="34"/>
      <c r="N51" s="15"/>
      <c r="O51" s="16"/>
      <c r="P51" s="6"/>
      <c r="Q51" s="6"/>
    </row>
    <row r="52" spans="1:17" ht="12.75">
      <c r="A52" s="34"/>
      <c r="B52" s="34"/>
      <c r="C52" s="36"/>
      <c r="D52" s="32"/>
      <c r="E52" s="34"/>
      <c r="N52" s="15"/>
      <c r="O52" s="16"/>
      <c r="P52" s="6"/>
      <c r="Q52" s="6"/>
    </row>
    <row r="53" spans="1:17" ht="12.75">
      <c r="A53" s="34"/>
      <c r="B53" s="34"/>
      <c r="C53" s="36"/>
      <c r="D53" s="32"/>
      <c r="E53" s="34"/>
      <c r="N53" s="15"/>
      <c r="O53" s="16"/>
      <c r="P53" s="6"/>
      <c r="Q53" s="6"/>
    </row>
    <row r="54" spans="1:17" ht="12.75">
      <c r="A54" s="34"/>
      <c r="B54" s="34"/>
      <c r="C54" s="36"/>
      <c r="D54" s="32"/>
      <c r="E54" s="34"/>
      <c r="N54" s="15"/>
      <c r="O54" s="16"/>
      <c r="P54" s="6"/>
      <c r="Q54" s="6"/>
    </row>
    <row r="55" spans="1:17" ht="12.75">
      <c r="A55" s="34"/>
      <c r="B55" s="34"/>
      <c r="C55" s="36"/>
      <c r="D55" s="32"/>
      <c r="E55" s="34"/>
      <c r="N55" s="15"/>
      <c r="O55" s="16"/>
      <c r="P55" s="6"/>
      <c r="Q55" s="6"/>
    </row>
    <row r="56" spans="1:17" ht="12.75">
      <c r="A56" s="34"/>
      <c r="B56" s="34"/>
      <c r="C56" s="36"/>
      <c r="D56" s="32"/>
      <c r="E56" s="34"/>
      <c r="N56" s="15"/>
      <c r="O56" s="16"/>
      <c r="P56" s="6"/>
      <c r="Q56" s="6"/>
    </row>
    <row r="57" spans="1:17" ht="13.5" thickBot="1">
      <c r="A57" s="34"/>
      <c r="B57" s="34"/>
      <c r="C57" s="41"/>
      <c r="D57" s="32"/>
      <c r="E57" s="34"/>
      <c r="N57" s="15"/>
      <c r="O57" s="16"/>
      <c r="P57" s="6"/>
      <c r="Q57" s="6"/>
    </row>
    <row r="58" spans="14:17" ht="12.75">
      <c r="N58" s="15"/>
      <c r="O58" s="16"/>
      <c r="P58" s="6"/>
      <c r="Q58" s="6"/>
    </row>
    <row r="59" spans="1:17" ht="12.75">
      <c r="A59" s="3" t="s">
        <v>45</v>
      </c>
      <c r="B59" s="3"/>
      <c r="C59" s="23">
        <f>SUM(C11:C57)</f>
        <v>74130.43</v>
      </c>
      <c r="D59" s="23"/>
      <c r="N59" s="15"/>
      <c r="O59" s="16"/>
      <c r="P59" s="6"/>
      <c r="Q59" s="6"/>
    </row>
    <row r="60" spans="14:17" ht="12.75">
      <c r="N60" s="15"/>
      <c r="O60" s="16"/>
      <c r="P60" s="6"/>
      <c r="Q60" s="6"/>
    </row>
    <row r="61" spans="2:17" ht="12.75">
      <c r="B61" s="2"/>
      <c r="N61" s="15"/>
      <c r="O61" s="16"/>
      <c r="P61" s="6"/>
      <c r="Q61" s="6"/>
    </row>
    <row r="62" spans="14:17" ht="12.75">
      <c r="N62" s="15"/>
      <c r="O62" s="16"/>
      <c r="P62" s="6"/>
      <c r="Q62" s="6"/>
    </row>
    <row r="63" spans="2:17" ht="12.75">
      <c r="B63" s="2"/>
      <c r="N63" s="15"/>
      <c r="O63" s="16"/>
      <c r="P63" s="6"/>
      <c r="Q63" s="6"/>
    </row>
    <row r="64" spans="14:17" ht="12.75">
      <c r="N64" s="15"/>
      <c r="O64" s="16"/>
      <c r="P64" s="6"/>
      <c r="Q64" s="6"/>
    </row>
    <row r="65" spans="1:17" ht="12.75">
      <c r="A65" s="3" t="s">
        <v>53</v>
      </c>
      <c r="B65" s="3"/>
      <c r="C65" s="23">
        <f>C59-B63</f>
        <v>74130.43</v>
      </c>
      <c r="D65" s="23"/>
      <c r="N65" s="15"/>
      <c r="O65" s="16"/>
      <c r="P65" s="6"/>
      <c r="Q65" s="6"/>
    </row>
    <row r="66" spans="14:17" ht="12.75">
      <c r="N66" s="15"/>
      <c r="O66" s="16"/>
      <c r="P66" s="6"/>
      <c r="Q66" s="6"/>
    </row>
    <row r="67" spans="1:17" ht="12.75">
      <c r="A67" s="3" t="s">
        <v>54</v>
      </c>
      <c r="N67" s="15"/>
      <c r="O67" s="16"/>
      <c r="P67" s="6"/>
      <c r="Q67" s="6"/>
    </row>
    <row r="68" spans="14:17" ht="12.75">
      <c r="N68" s="15"/>
      <c r="O68" s="16"/>
      <c r="P68" s="6"/>
      <c r="Q68" s="6"/>
    </row>
    <row r="69" spans="1:17" ht="12.75">
      <c r="A69" t="s">
        <v>55</v>
      </c>
      <c r="B69" s="2">
        <v>67197.66</v>
      </c>
      <c r="N69" s="15"/>
      <c r="O69" s="16"/>
      <c r="P69" s="6"/>
      <c r="Q69" s="6"/>
    </row>
    <row r="70" spans="1:17" ht="12.75">
      <c r="A70" s="18" t="s">
        <v>56</v>
      </c>
      <c r="B70" s="18">
        <v>280.68</v>
      </c>
      <c r="N70" s="15"/>
      <c r="O70" s="16"/>
      <c r="P70" s="6"/>
      <c r="Q70" s="6"/>
    </row>
    <row r="71" spans="1:17" ht="12.75">
      <c r="A71" t="s">
        <v>57</v>
      </c>
      <c r="B71" s="2">
        <v>28985.84</v>
      </c>
      <c r="N71" s="15"/>
      <c r="O71" s="15"/>
      <c r="P71" s="6"/>
      <c r="Q71" s="6"/>
    </row>
    <row r="72" spans="1:17" ht="12.75">
      <c r="A72" s="3" t="s">
        <v>58</v>
      </c>
      <c r="B72" s="2">
        <f>B69-B70-B71</f>
        <v>37931.140000000014</v>
      </c>
      <c r="C72" s="2">
        <f>B72</f>
        <v>37931.140000000014</v>
      </c>
      <c r="D72" s="23"/>
      <c r="N72" s="15"/>
      <c r="O72" s="15"/>
      <c r="P72" s="6"/>
      <c r="Q72" s="6"/>
    </row>
    <row r="73" spans="1:17" ht="12.75">
      <c r="A73" s="3"/>
      <c r="B73" s="23"/>
      <c r="C73" s="2"/>
      <c r="D73" s="23"/>
      <c r="N73" s="15"/>
      <c r="O73" s="15"/>
      <c r="P73" s="6"/>
      <c r="Q73" s="6"/>
    </row>
    <row r="74" spans="1:17" ht="12.75">
      <c r="A74" s="3" t="s">
        <v>59</v>
      </c>
      <c r="B74" s="23"/>
      <c r="C74" s="2"/>
      <c r="D74" s="23"/>
      <c r="N74" s="15"/>
      <c r="O74" s="15"/>
      <c r="P74" s="6"/>
      <c r="Q74" s="6"/>
    </row>
    <row r="75" spans="1:17" ht="13.5" thickBot="1">
      <c r="A75" t="s">
        <v>60</v>
      </c>
      <c r="B75" s="23"/>
      <c r="C75" s="2"/>
      <c r="D75" s="23"/>
      <c r="N75" s="15"/>
      <c r="O75" s="15"/>
      <c r="P75" s="6"/>
      <c r="Q75" s="6"/>
    </row>
    <row r="76" spans="1:17" ht="12.75">
      <c r="A76" s="34"/>
      <c r="B76" s="42"/>
      <c r="C76" s="28"/>
      <c r="D76" s="42"/>
      <c r="E76" s="34"/>
      <c r="N76" s="15"/>
      <c r="O76" s="15"/>
      <c r="P76" s="6"/>
      <c r="Q76" s="6"/>
    </row>
    <row r="77" spans="1:17" ht="12.75">
      <c r="A77" s="34"/>
      <c r="B77" s="42"/>
      <c r="C77" s="29"/>
      <c r="D77" s="42"/>
      <c r="E77" s="34"/>
      <c r="N77" s="15"/>
      <c r="O77" s="16"/>
      <c r="P77" s="6"/>
      <c r="Q77" s="6"/>
    </row>
    <row r="78" spans="1:17" ht="12.75">
      <c r="A78" s="34"/>
      <c r="B78" s="42"/>
      <c r="C78" s="29"/>
      <c r="D78" s="42"/>
      <c r="E78" s="34"/>
      <c r="N78" s="15"/>
      <c r="O78" s="16"/>
      <c r="P78" s="6"/>
      <c r="Q78" s="6"/>
    </row>
    <row r="79" spans="1:17" ht="12.75">
      <c r="A79" s="34"/>
      <c r="B79" s="42"/>
      <c r="C79" s="29"/>
      <c r="D79" s="42"/>
      <c r="E79" s="34"/>
      <c r="N79" s="15"/>
      <c r="O79" s="16"/>
      <c r="P79" s="6"/>
      <c r="Q79" s="6"/>
    </row>
    <row r="80" spans="1:17" ht="12.75">
      <c r="A80" s="34"/>
      <c r="B80" s="42"/>
      <c r="C80" s="29"/>
      <c r="D80" s="42"/>
      <c r="E80" s="34"/>
      <c r="N80" s="15"/>
      <c r="O80" s="15"/>
      <c r="P80" s="6"/>
      <c r="Q80" s="6"/>
    </row>
    <row r="81" spans="1:17" ht="12.75">
      <c r="A81" s="34"/>
      <c r="B81" s="42"/>
      <c r="C81" s="29"/>
      <c r="D81" s="42"/>
      <c r="E81" s="34"/>
      <c r="N81" s="15"/>
      <c r="O81" s="16"/>
      <c r="P81" s="6"/>
      <c r="Q81" s="6"/>
    </row>
    <row r="82" spans="1:17" ht="12.75">
      <c r="A82" s="27"/>
      <c r="B82" s="42"/>
      <c r="C82" s="29"/>
      <c r="D82" s="42"/>
      <c r="E82" s="34"/>
      <c r="N82" s="15"/>
      <c r="O82" s="16"/>
      <c r="P82" s="6"/>
      <c r="Q82" s="6"/>
    </row>
    <row r="83" spans="1:17" ht="12.75">
      <c r="A83" s="27"/>
      <c r="B83" s="42"/>
      <c r="C83" s="29"/>
      <c r="D83" s="42"/>
      <c r="E83" s="34"/>
      <c r="N83" s="15"/>
      <c r="O83" s="15"/>
      <c r="P83" s="6"/>
      <c r="Q83" s="6"/>
    </row>
    <row r="84" spans="1:17" ht="12.75">
      <c r="A84" s="27"/>
      <c r="B84" s="42"/>
      <c r="C84" s="29"/>
      <c r="D84" s="42"/>
      <c r="E84" s="34"/>
      <c r="N84" s="15"/>
      <c r="O84" s="15"/>
      <c r="P84" s="6"/>
      <c r="Q84" s="6"/>
    </row>
    <row r="85" spans="1:17" ht="13.5" thickBot="1">
      <c r="A85" s="27"/>
      <c r="B85" s="42"/>
      <c r="C85" s="33"/>
      <c r="D85" s="42"/>
      <c r="E85" s="34"/>
      <c r="N85" s="15"/>
      <c r="O85" s="16"/>
      <c r="P85" s="6"/>
      <c r="Q85" s="6"/>
    </row>
    <row r="86" spans="1:17" ht="12.75">
      <c r="A86" s="27"/>
      <c r="B86" s="42"/>
      <c r="C86" s="43"/>
      <c r="D86" s="42"/>
      <c r="E86" s="34"/>
      <c r="N86" s="15"/>
      <c r="O86" s="16"/>
      <c r="P86" s="6"/>
      <c r="Q86" s="6"/>
    </row>
    <row r="87" spans="1:17" ht="12.75">
      <c r="A87" s="27" t="s">
        <v>61</v>
      </c>
      <c r="B87" s="42"/>
      <c r="C87" s="23">
        <f>SUM(C72:C86)</f>
        <v>37931.140000000014</v>
      </c>
      <c r="D87" s="42"/>
      <c r="E87" s="34"/>
      <c r="N87" s="15"/>
      <c r="O87" s="15"/>
      <c r="P87" s="6"/>
      <c r="Q87" s="6"/>
    </row>
    <row r="88" spans="14:17" ht="12.75">
      <c r="N88" s="15"/>
      <c r="O88" s="15"/>
      <c r="P88" s="6"/>
      <c r="Q88" s="6"/>
    </row>
    <row r="89" spans="1:17" ht="12.75">
      <c r="A89" s="3" t="s">
        <v>62</v>
      </c>
      <c r="B89" s="3"/>
      <c r="C89" s="23">
        <f>C59-C87</f>
        <v>36199.28999999998</v>
      </c>
      <c r="D89" s="23"/>
      <c r="N89" s="15"/>
      <c r="O89" s="15"/>
      <c r="P89" s="6"/>
      <c r="Q89" s="6"/>
    </row>
    <row r="90" spans="1:17" ht="12.75">
      <c r="A90" s="3" t="s">
        <v>63</v>
      </c>
      <c r="C90" s="23">
        <f>12/11*C89</f>
        <v>39490.13454545452</v>
      </c>
      <c r="D90" s="23"/>
      <c r="N90" s="15"/>
      <c r="O90" s="15"/>
      <c r="P90" s="6"/>
      <c r="Q90" s="6"/>
    </row>
    <row r="91" spans="1:17" ht="12.75">
      <c r="A91" t="s">
        <v>64</v>
      </c>
      <c r="B91">
        <v>1000</v>
      </c>
      <c r="C91" s="2">
        <f>C90/B91</f>
        <v>39.490134545454524</v>
      </c>
      <c r="D91" s="2"/>
      <c r="N91" s="15"/>
      <c r="O91" s="15"/>
      <c r="P91" s="6"/>
      <c r="Q91" s="6"/>
    </row>
    <row r="92" spans="14:17" ht="12.75">
      <c r="N92" s="15"/>
      <c r="O92" s="15"/>
      <c r="P92" s="6"/>
      <c r="Q92" s="6"/>
    </row>
    <row r="93" spans="14:17" ht="12.75">
      <c r="N93" s="15"/>
      <c r="O93" s="15"/>
      <c r="P93" s="6"/>
      <c r="Q93" s="6"/>
    </row>
    <row r="94" spans="1:17" ht="12.75">
      <c r="A94" s="3" t="s">
        <v>65</v>
      </c>
      <c r="B94" s="3"/>
      <c r="C94" s="23">
        <f>C65-C87</f>
        <v>36199.28999999998</v>
      </c>
      <c r="D94" s="23"/>
      <c r="N94" s="15"/>
      <c r="O94" s="15"/>
      <c r="P94" s="6"/>
      <c r="Q94" s="6"/>
    </row>
    <row r="95" spans="1:17" ht="12.75">
      <c r="A95" s="3" t="s">
        <v>24</v>
      </c>
      <c r="C95" s="23">
        <f>12/11*C94</f>
        <v>39490.13454545452</v>
      </c>
      <c r="D95" s="23"/>
      <c r="N95" s="15"/>
      <c r="O95" s="15"/>
      <c r="P95" s="6"/>
      <c r="Q95" s="6"/>
    </row>
    <row r="96" spans="14:17" ht="12.75">
      <c r="N96" s="15"/>
      <c r="O96" s="15"/>
      <c r="P96" s="6"/>
      <c r="Q96" s="6"/>
    </row>
    <row r="97" spans="1:17" ht="12.75">
      <c r="A97" t="s">
        <v>66</v>
      </c>
      <c r="B97">
        <v>1000</v>
      </c>
      <c r="C97" s="2">
        <f>C95/B97</f>
        <v>39.490134545454524</v>
      </c>
      <c r="D97" s="2"/>
      <c r="N97" s="15"/>
      <c r="O97" s="15"/>
      <c r="P97" s="6"/>
      <c r="Q97" s="6"/>
    </row>
    <row r="98" spans="14:17" ht="12.75">
      <c r="N98" s="15"/>
      <c r="O98" s="15"/>
      <c r="P98" s="6"/>
      <c r="Q98" s="6"/>
    </row>
    <row r="99" spans="14:17" ht="12.75">
      <c r="N99" s="15"/>
      <c r="O99" s="15"/>
      <c r="P99" s="6"/>
      <c r="Q99" s="6"/>
    </row>
    <row r="100" spans="14:17" ht="12.75">
      <c r="N100" s="15"/>
      <c r="O100" s="15"/>
      <c r="P100" s="6"/>
      <c r="Q100" s="6"/>
    </row>
    <row r="101" spans="14:17" ht="12.75">
      <c r="N101" s="15"/>
      <c r="O101" s="15"/>
      <c r="P101" s="6"/>
      <c r="Q101" s="6"/>
    </row>
    <row r="102" spans="14:17" ht="12.75">
      <c r="N102" s="15"/>
      <c r="O102" s="15"/>
      <c r="P102" s="6"/>
      <c r="Q102" s="6"/>
    </row>
    <row r="103" spans="14:17" ht="12.75">
      <c r="N103" s="15"/>
      <c r="O103" s="15"/>
      <c r="P103" s="6"/>
      <c r="Q103" s="6"/>
    </row>
    <row r="104" spans="14:17" ht="12.75">
      <c r="N104" s="15"/>
      <c r="O104" s="15"/>
      <c r="P104" s="6"/>
      <c r="Q104" s="6"/>
    </row>
    <row r="105" spans="14:17" ht="12.75">
      <c r="N105" s="15"/>
      <c r="O105" s="16"/>
      <c r="P105" s="6"/>
      <c r="Q105" s="6"/>
    </row>
    <row r="106" spans="14:17" ht="12.75">
      <c r="N106" s="15"/>
      <c r="O106" s="16"/>
      <c r="P106" s="6"/>
      <c r="Q106" s="6"/>
    </row>
    <row r="107" spans="14:17" ht="12.75">
      <c r="N107" s="15"/>
      <c r="O107" s="16"/>
      <c r="P107" s="6"/>
      <c r="Q107" s="6"/>
    </row>
    <row r="108" spans="14:17" ht="12.75">
      <c r="N108" s="15"/>
      <c r="O108" s="15"/>
      <c r="P108" s="6"/>
      <c r="Q108" s="6"/>
    </row>
    <row r="109" spans="14:17" ht="12.75">
      <c r="N109" s="15"/>
      <c r="O109" s="16"/>
      <c r="P109" s="6"/>
      <c r="Q109" s="6"/>
    </row>
    <row r="110" spans="14:17" ht="12.75">
      <c r="N110" s="15"/>
      <c r="O110" s="16"/>
      <c r="P110" s="6"/>
      <c r="Q110" s="6"/>
    </row>
    <row r="111" spans="14:17" ht="12.75">
      <c r="N111" s="15"/>
      <c r="O111" s="15"/>
      <c r="P111" s="6"/>
      <c r="Q111" s="6"/>
    </row>
    <row r="112" spans="14:17" ht="12.75">
      <c r="N112" s="15"/>
      <c r="O112" s="15"/>
      <c r="P112" s="6"/>
      <c r="Q112" s="6"/>
    </row>
    <row r="113" spans="14:17" ht="12.75">
      <c r="N113" s="15"/>
      <c r="O113" s="15"/>
      <c r="P113" s="6"/>
      <c r="Q113" s="6"/>
    </row>
    <row r="114" spans="14:17" ht="12.75">
      <c r="N114" s="15"/>
      <c r="O114" s="16"/>
      <c r="P114" s="6"/>
      <c r="Q114" s="6"/>
    </row>
    <row r="115" spans="14:17" ht="12.75">
      <c r="N115" s="15"/>
      <c r="O115" s="16"/>
      <c r="P115" s="6"/>
      <c r="Q115" s="6"/>
    </row>
    <row r="116" spans="14:17" ht="12.75">
      <c r="N116" s="15"/>
      <c r="O116" s="16"/>
      <c r="P116" s="6"/>
      <c r="Q116" s="6"/>
    </row>
    <row r="117" spans="14:17" ht="12.75">
      <c r="N117" s="15"/>
      <c r="O117" s="16"/>
      <c r="P117" s="6"/>
      <c r="Q117" s="6"/>
    </row>
    <row r="118" spans="14:17" ht="12.75">
      <c r="N118" s="15"/>
      <c r="O118" s="15"/>
      <c r="P118" s="6"/>
      <c r="Q118" s="6"/>
    </row>
    <row r="119" spans="14:17" ht="12.75">
      <c r="N119" s="15"/>
      <c r="O119" s="15"/>
      <c r="P119" s="6"/>
      <c r="Q119" s="6"/>
    </row>
    <row r="120" spans="14:17" ht="12.75">
      <c r="N120" s="15"/>
      <c r="O120" s="15"/>
      <c r="P120" s="6"/>
      <c r="Q120" s="6"/>
    </row>
    <row r="121" spans="14:17" ht="12.75">
      <c r="N121" s="15"/>
      <c r="O121" s="15"/>
      <c r="P121" s="6"/>
      <c r="Q121" s="6"/>
    </row>
    <row r="122" spans="14:17" ht="12.75">
      <c r="N122" s="15"/>
      <c r="O122" s="16"/>
      <c r="P122" s="6"/>
      <c r="Q122" s="6"/>
    </row>
    <row r="123" spans="14:17" ht="12.75">
      <c r="N123" s="15"/>
      <c r="O123" s="15"/>
      <c r="P123" s="6"/>
      <c r="Q123" s="6"/>
    </row>
    <row r="124" spans="14:17" ht="12.75">
      <c r="N124" s="15"/>
      <c r="O124" s="15"/>
      <c r="P124" s="6"/>
      <c r="Q124" s="6"/>
    </row>
    <row r="125" spans="14:17" ht="12.75">
      <c r="N125" s="15"/>
      <c r="O125" s="15"/>
      <c r="P125" s="6"/>
      <c r="Q125" s="6"/>
    </row>
    <row r="126" spans="14:17" ht="12.75">
      <c r="N126" s="15"/>
      <c r="O126" s="15"/>
      <c r="P126" s="6"/>
      <c r="Q126" s="6"/>
    </row>
    <row r="127" spans="14:17" ht="12.75">
      <c r="N127" s="15"/>
      <c r="O127" s="15"/>
      <c r="P127" s="6"/>
      <c r="Q127" s="6"/>
    </row>
    <row r="128" spans="14:17" ht="12.75">
      <c r="N128" s="15"/>
      <c r="O128" s="16"/>
      <c r="P128" s="6"/>
      <c r="Q128" s="6"/>
    </row>
    <row r="129" spans="14:17" ht="12.75">
      <c r="N129" s="15"/>
      <c r="O129" s="16"/>
      <c r="P129" s="6"/>
      <c r="Q129" s="6"/>
    </row>
    <row r="130" spans="14:17" ht="12.75">
      <c r="N130" s="6"/>
      <c r="O130" s="6"/>
      <c r="P130" s="6"/>
      <c r="Q130" s="6"/>
    </row>
    <row r="131" spans="14:17" ht="12.75">
      <c r="N131" s="6"/>
      <c r="O131" s="6"/>
      <c r="P131" s="6"/>
      <c r="Q131" s="6"/>
    </row>
    <row r="132" spans="14:17" ht="12.75">
      <c r="N132" s="6"/>
      <c r="O132" s="6"/>
      <c r="P132" s="6"/>
      <c r="Q132" s="6"/>
    </row>
    <row r="133" spans="14:17" ht="12.75">
      <c r="N133" s="6"/>
      <c r="O133" s="6"/>
      <c r="P133" s="6"/>
      <c r="Q133" s="6"/>
    </row>
    <row r="134" spans="14:17" ht="12.75">
      <c r="N134" s="6"/>
      <c r="O134" s="6"/>
      <c r="P134" s="6"/>
      <c r="Q134" s="6"/>
    </row>
    <row r="135" spans="14:17" ht="12.75">
      <c r="N135" s="6"/>
      <c r="O135" s="6"/>
      <c r="P135" s="6"/>
      <c r="Q135" s="6"/>
    </row>
    <row r="136" spans="14:17" ht="12.75">
      <c r="N136" s="6"/>
      <c r="O136" s="6"/>
      <c r="P136" s="6"/>
      <c r="Q136" s="6"/>
    </row>
    <row r="137" spans="14:17" ht="12.75">
      <c r="N137" s="6"/>
      <c r="O137" s="6"/>
      <c r="P137" s="6"/>
      <c r="Q137" s="6"/>
    </row>
    <row r="138" spans="14:17" ht="12.75">
      <c r="N138" s="6"/>
      <c r="O138" s="6"/>
      <c r="P138" s="6"/>
      <c r="Q138" s="6"/>
    </row>
    <row r="139" spans="14:17" ht="12.75">
      <c r="N139" s="6"/>
      <c r="O139" s="6"/>
      <c r="P139" s="6"/>
      <c r="Q139" s="6"/>
    </row>
    <row r="140" spans="14:17" ht="12.75">
      <c r="N140" s="6"/>
      <c r="O140" s="6"/>
      <c r="P140" s="6"/>
      <c r="Q140" s="6"/>
    </row>
    <row r="141" spans="14:17" ht="12.75">
      <c r="N141" s="6"/>
      <c r="O141" s="6"/>
      <c r="P141" s="6"/>
      <c r="Q141" s="6"/>
    </row>
    <row r="142" spans="14:17" ht="12.75">
      <c r="N142" s="6"/>
      <c r="O142" s="6"/>
      <c r="P142" s="6"/>
      <c r="Q142" s="6"/>
    </row>
    <row r="143" spans="14:17" ht="12.75">
      <c r="N143" s="6"/>
      <c r="O143" s="6"/>
      <c r="P143" s="6"/>
      <c r="Q143" s="6"/>
    </row>
    <row r="144" spans="14:17" ht="12.75">
      <c r="N144" s="6"/>
      <c r="O144" s="6"/>
      <c r="P144" s="6"/>
      <c r="Q144" s="6"/>
    </row>
    <row r="145" spans="14:17" ht="12.75">
      <c r="N145" s="6"/>
      <c r="O145" s="6"/>
      <c r="P145" s="6"/>
      <c r="Q145" s="6"/>
    </row>
    <row r="146" spans="14:17" ht="12.75">
      <c r="N146" s="6"/>
      <c r="O146" s="6"/>
      <c r="P146" s="6"/>
      <c r="Q146" s="6"/>
    </row>
    <row r="147" spans="14:17" ht="12.75">
      <c r="N147" s="6"/>
      <c r="O147" s="6"/>
      <c r="P147" s="6"/>
      <c r="Q147" s="6"/>
    </row>
    <row r="148" spans="14:17" ht="12.75">
      <c r="N148" s="6"/>
      <c r="O148" s="6"/>
      <c r="P148" s="6"/>
      <c r="Q148" s="6"/>
    </row>
    <row r="149" spans="14:17" ht="12.75">
      <c r="N149" s="6"/>
      <c r="O149" s="6"/>
      <c r="P149" s="6"/>
      <c r="Q149" s="6"/>
    </row>
    <row r="150" spans="14:17" ht="12.75">
      <c r="N150" s="6"/>
      <c r="O150" s="6"/>
      <c r="P150" s="6"/>
      <c r="Q150" s="6"/>
    </row>
    <row r="151" spans="14:17" ht="12.75">
      <c r="N151" s="6"/>
      <c r="O151" s="6"/>
      <c r="P151" s="6"/>
      <c r="Q151" s="6"/>
    </row>
    <row r="152" spans="14:17" ht="12.75">
      <c r="N152" s="6"/>
      <c r="O152" s="6"/>
      <c r="P152" s="6"/>
      <c r="Q152" s="6"/>
    </row>
    <row r="153" spans="14:17" ht="12.75">
      <c r="N153" s="6"/>
      <c r="O153" s="6"/>
      <c r="P153" s="6"/>
      <c r="Q153" s="6"/>
    </row>
    <row r="154" spans="14:17" ht="12.75">
      <c r="N154" s="6"/>
      <c r="O154" s="6"/>
      <c r="P154" s="6"/>
      <c r="Q154" s="6"/>
    </row>
    <row r="155" spans="14:17" ht="12.75">
      <c r="N155" s="6"/>
      <c r="O155" s="6"/>
      <c r="P155" s="6"/>
      <c r="Q155" s="6"/>
    </row>
    <row r="156" spans="14:17" ht="12.75">
      <c r="N156" s="6"/>
      <c r="O156" s="6"/>
      <c r="P156" s="6"/>
      <c r="Q156" s="6"/>
    </row>
    <row r="157" spans="14:17" ht="12.75">
      <c r="N157" s="6"/>
      <c r="O157" s="6"/>
      <c r="P157" s="6"/>
      <c r="Q157" s="6"/>
    </row>
    <row r="158" spans="14:17" ht="12.75">
      <c r="N158" s="6"/>
      <c r="O158" s="6"/>
      <c r="P158" s="6"/>
      <c r="Q158" s="6"/>
    </row>
    <row r="159" spans="14:17" ht="12.75">
      <c r="N159" s="6"/>
      <c r="O159" s="6"/>
      <c r="P159" s="6"/>
      <c r="Q159" s="6"/>
    </row>
    <row r="160" spans="14:17" ht="12.75">
      <c r="N160" s="6"/>
      <c r="O160" s="6"/>
      <c r="P160" s="6"/>
      <c r="Q160" s="6"/>
    </row>
    <row r="161" spans="14:17" ht="12.75">
      <c r="N161" s="6"/>
      <c r="O161" s="6"/>
      <c r="P161" s="6"/>
      <c r="Q161" s="6"/>
    </row>
    <row r="162" spans="14:17" ht="12.75">
      <c r="N162" s="6"/>
      <c r="O162" s="6"/>
      <c r="P162" s="6"/>
      <c r="Q162" s="6"/>
    </row>
    <row r="163" spans="14:17" ht="12.75">
      <c r="N163" s="6"/>
      <c r="O163" s="6"/>
      <c r="P163" s="6"/>
      <c r="Q163" s="6"/>
    </row>
    <row r="164" spans="14:17" ht="12.75">
      <c r="N164" s="6"/>
      <c r="O164" s="6"/>
      <c r="P164" s="6"/>
      <c r="Q164" s="6"/>
    </row>
    <row r="165" spans="14:17" ht="12.75">
      <c r="N165" s="6"/>
      <c r="O165" s="6"/>
      <c r="P165" s="6"/>
      <c r="Q165" s="6"/>
    </row>
    <row r="166" spans="14:17" ht="12.75">
      <c r="N166" s="6"/>
      <c r="O166" s="6"/>
      <c r="P166" s="6"/>
      <c r="Q166" s="6"/>
    </row>
    <row r="167" spans="14:17" ht="12.75">
      <c r="N167" s="6"/>
      <c r="O167" s="6"/>
      <c r="P167" s="6"/>
      <c r="Q167" s="6"/>
    </row>
    <row r="168" spans="14:17" ht="12.75">
      <c r="N168" s="6"/>
      <c r="O168" s="6"/>
      <c r="P168" s="6"/>
      <c r="Q168" s="6"/>
    </row>
    <row r="169" spans="14:17" ht="12.75">
      <c r="N169" s="6"/>
      <c r="O169" s="6"/>
      <c r="P169" s="6"/>
      <c r="Q169" s="6"/>
    </row>
    <row r="170" spans="14:17" ht="12.75">
      <c r="N170" s="6"/>
      <c r="O170" s="6"/>
      <c r="P170" s="6"/>
      <c r="Q170" s="6"/>
    </row>
    <row r="171" spans="14:17" ht="12.75">
      <c r="N171" s="6"/>
      <c r="O171" s="6"/>
      <c r="P171" s="6"/>
      <c r="Q171" s="6"/>
    </row>
    <row r="172" spans="14:17" ht="12.75">
      <c r="N172" s="6"/>
      <c r="O172" s="6"/>
      <c r="P172" s="6"/>
      <c r="Q172" s="6"/>
    </row>
    <row r="173" spans="14:17" ht="12.75">
      <c r="N173" s="6"/>
      <c r="O173" s="6"/>
      <c r="P173" s="6"/>
      <c r="Q173" s="6"/>
    </row>
    <row r="174" spans="14:17" ht="12.75">
      <c r="N174" s="6"/>
      <c r="O174" s="6"/>
      <c r="P174" s="6"/>
      <c r="Q174" s="6"/>
    </row>
    <row r="175" spans="14:17" ht="12.75">
      <c r="N175" s="6"/>
      <c r="O175" s="6"/>
      <c r="P175" s="6"/>
      <c r="Q175" s="6"/>
    </row>
    <row r="176" spans="14:17" ht="12.75">
      <c r="N176" s="6"/>
      <c r="O176" s="6"/>
      <c r="P176" s="6"/>
      <c r="Q176" s="6"/>
    </row>
    <row r="177" spans="14:17" ht="12.75">
      <c r="N177" s="6"/>
      <c r="O177" s="6"/>
      <c r="P177" s="6"/>
      <c r="Q177" s="6"/>
    </row>
    <row r="178" spans="14:17" ht="12.75">
      <c r="N178" s="6"/>
      <c r="O178" s="6"/>
      <c r="P178" s="6"/>
      <c r="Q178" s="6"/>
    </row>
    <row r="179" spans="14:17" ht="12.75">
      <c r="N179" s="6"/>
      <c r="O179" s="6"/>
      <c r="P179" s="6"/>
      <c r="Q179" s="6"/>
    </row>
    <row r="180" spans="14:17" ht="12.75">
      <c r="N180" s="6"/>
      <c r="O180" s="6"/>
      <c r="P180" s="6"/>
      <c r="Q180" s="6"/>
    </row>
    <row r="181" spans="14:17" ht="12.75">
      <c r="N181" s="6"/>
      <c r="O181" s="6"/>
      <c r="P181" s="6"/>
      <c r="Q181" s="6"/>
    </row>
    <row r="182" spans="14:17" ht="12.75">
      <c r="N182" s="6"/>
      <c r="O182" s="6"/>
      <c r="P182" s="6"/>
      <c r="Q182" s="6"/>
    </row>
    <row r="183" spans="14:17" ht="12.75">
      <c r="N183" s="6"/>
      <c r="O183" s="6"/>
      <c r="P183" s="6"/>
      <c r="Q183" s="6"/>
    </row>
    <row r="184" spans="14:17" ht="12.75">
      <c r="N184" s="6"/>
      <c r="O184" s="6"/>
      <c r="P184" s="6"/>
      <c r="Q184" s="6"/>
    </row>
    <row r="185" spans="14:17" ht="12.75">
      <c r="N185" s="6"/>
      <c r="O185" s="6"/>
      <c r="P185" s="6"/>
      <c r="Q185" s="6"/>
    </row>
    <row r="186" spans="14:17" ht="12.75">
      <c r="N186" s="6"/>
      <c r="O186" s="6"/>
      <c r="P186" s="6"/>
      <c r="Q186" s="6"/>
    </row>
    <row r="187" spans="14:17" ht="12.75">
      <c r="N187" s="6"/>
      <c r="O187" s="6"/>
      <c r="P187" s="6"/>
      <c r="Q187" s="6"/>
    </row>
    <row r="188" spans="14:17" ht="12.75">
      <c r="N188" s="6"/>
      <c r="O188" s="6"/>
      <c r="P188" s="6"/>
      <c r="Q188" s="6"/>
    </row>
    <row r="189" spans="14:17" ht="12.75">
      <c r="N189" s="6"/>
      <c r="O189" s="6"/>
      <c r="P189" s="6"/>
      <c r="Q189" s="6"/>
    </row>
    <row r="190" spans="14:17" ht="12.75">
      <c r="N190" s="6"/>
      <c r="O190" s="6"/>
      <c r="P190" s="6"/>
      <c r="Q190" s="6"/>
    </row>
    <row r="191" spans="14:17" ht="12.75">
      <c r="N191" s="6"/>
      <c r="O191" s="6"/>
      <c r="P191" s="6"/>
      <c r="Q191" s="6"/>
    </row>
    <row r="192" spans="14:17" ht="12.75">
      <c r="N192" s="6"/>
      <c r="O192" s="6"/>
      <c r="P192" s="6"/>
      <c r="Q192" s="6"/>
    </row>
    <row r="193" spans="14:17" ht="12.75">
      <c r="N193" s="6"/>
      <c r="O193" s="6"/>
      <c r="P193" s="6"/>
      <c r="Q193" s="6"/>
    </row>
    <row r="194" spans="14:17" ht="12.75">
      <c r="N194" s="6"/>
      <c r="O194" s="6"/>
      <c r="P194" s="6"/>
      <c r="Q194" s="6"/>
    </row>
  </sheetData>
  <sheetProtection sheet="1" objects="1" scenarios="1"/>
  <printOptions/>
  <pageMargins left="0.75" right="0.75" top="1" bottom="1" header="0.5" footer="0.5"/>
  <pageSetup orientation="portrait" r:id="rId3"/>
  <legacyDrawing r:id="rId2"/>
</worksheet>
</file>

<file path=xl/worksheets/sheet5.xml><?xml version="1.0" encoding="utf-8"?>
<worksheet xmlns="http://schemas.openxmlformats.org/spreadsheetml/2006/main" xmlns:r="http://schemas.openxmlformats.org/officeDocument/2006/relationships">
  <dimension ref="A1:S194"/>
  <sheetViews>
    <sheetView workbookViewId="0" topLeftCell="A1">
      <selection activeCell="A1" sqref="A1"/>
    </sheetView>
  </sheetViews>
  <sheetFormatPr defaultColWidth="9.140625" defaultRowHeight="12.75"/>
  <cols>
    <col min="1" max="1" width="31.28125" style="0" customWidth="1"/>
    <col min="2" max="2" width="10.421875" style="0" bestFit="1" customWidth="1"/>
    <col min="3" max="3" width="14.57421875" style="0" customWidth="1"/>
    <col min="4" max="4" width="16.8515625" style="0" customWidth="1"/>
    <col min="5" max="5" width="13.7109375" style="0" customWidth="1"/>
    <col min="7" max="7" width="51.140625" style="8" customWidth="1"/>
    <col min="8" max="8" width="13.8515625" style="8" customWidth="1"/>
    <col min="9" max="9" width="16.28125" style="8" customWidth="1"/>
    <col min="10" max="10" width="10.140625" style="8" customWidth="1"/>
    <col min="11" max="11" width="10.140625" style="0" bestFit="1" customWidth="1"/>
    <col min="12" max="12" width="11.28125" style="0" customWidth="1"/>
    <col min="13" max="13" width="11.140625" style="8" customWidth="1"/>
    <col min="14" max="14" width="9.421875" style="0" customWidth="1"/>
    <col min="15" max="15" width="9.7109375" style="0" customWidth="1"/>
    <col min="18" max="18" width="8.8515625" style="0" customWidth="1"/>
  </cols>
  <sheetData>
    <row r="1" ht="18">
      <c r="A1" s="1" t="s">
        <v>3</v>
      </c>
    </row>
    <row r="2" ht="12.75"/>
    <row r="3" ht="15.75">
      <c r="A3" s="56" t="s">
        <v>182</v>
      </c>
    </row>
    <row r="4" ht="12.75">
      <c r="L4" s="8"/>
    </row>
    <row r="5" ht="12.75"/>
    <row r="6" ht="12.75">
      <c r="A6" s="9"/>
    </row>
    <row r="7" ht="12.75">
      <c r="A7" s="3" t="s">
        <v>4</v>
      </c>
    </row>
    <row r="8" spans="15:19" ht="12.75">
      <c r="O8" s="2"/>
      <c r="S8" s="2"/>
    </row>
    <row r="9" spans="1:19" ht="102.75" thickBot="1">
      <c r="A9" s="11" t="s">
        <v>9</v>
      </c>
      <c r="C9" s="3" t="s">
        <v>10</v>
      </c>
      <c r="D9" s="4" t="s">
        <v>11</v>
      </c>
      <c r="E9" s="3" t="s">
        <v>2</v>
      </c>
      <c r="G9" s="12" t="s">
        <v>12</v>
      </c>
      <c r="H9" s="13" t="s">
        <v>2</v>
      </c>
      <c r="I9" s="4" t="s">
        <v>11</v>
      </c>
      <c r="J9" s="5" t="s">
        <v>13</v>
      </c>
      <c r="K9" s="5" t="s">
        <v>14</v>
      </c>
      <c r="L9" s="4" t="s">
        <v>176</v>
      </c>
      <c r="M9" s="4" t="s">
        <v>175</v>
      </c>
      <c r="O9" s="2"/>
      <c r="S9" s="2"/>
    </row>
    <row r="10" spans="7:19" ht="13.5" thickBot="1">
      <c r="G10" s="14" t="s">
        <v>15</v>
      </c>
      <c r="H10" s="14"/>
      <c r="I10" s="14"/>
      <c r="L10" s="46">
        <v>0.6</v>
      </c>
      <c r="M10" s="46">
        <v>0.6</v>
      </c>
      <c r="S10" s="2"/>
    </row>
    <row r="11" spans="1:13" ht="13.5" thickBot="1">
      <c r="A11" s="15"/>
      <c r="C11" s="16"/>
      <c r="D11" s="17"/>
      <c r="E11" s="15"/>
      <c r="F11" s="15"/>
      <c r="M11"/>
    </row>
    <row r="12" spans="3:15" ht="13.5" thickBot="1">
      <c r="C12" s="2"/>
      <c r="D12" s="6"/>
      <c r="G12" s="18" t="s">
        <v>17</v>
      </c>
      <c r="H12" s="19">
        <v>4891.32</v>
      </c>
      <c r="I12" s="20"/>
      <c r="J12" s="19">
        <f>IF(I12,I12,H12)</f>
        <v>4891.32</v>
      </c>
      <c r="M12"/>
      <c r="O12" s="2"/>
    </row>
    <row r="13" spans="1:15" ht="13.5" thickBot="1">
      <c r="A13" s="18" t="s">
        <v>131</v>
      </c>
      <c r="C13">
        <v>2396.22</v>
      </c>
      <c r="D13" s="21"/>
      <c r="H13"/>
      <c r="J13"/>
      <c r="M13"/>
      <c r="O13" s="2"/>
    </row>
    <row r="14" spans="1:17" ht="13.5" thickBot="1">
      <c r="A14" s="18" t="s">
        <v>132</v>
      </c>
      <c r="C14">
        <v>5690.11</v>
      </c>
      <c r="D14" s="21"/>
      <c r="G14" s="18" t="s">
        <v>20</v>
      </c>
      <c r="H14" s="19">
        <v>9122.5</v>
      </c>
      <c r="I14" s="20"/>
      <c r="J14" s="19">
        <f>IF(I14,I14,H14)</f>
        <v>9122.5</v>
      </c>
      <c r="M14"/>
      <c r="P14" s="6"/>
      <c r="Q14" s="6"/>
    </row>
    <row r="15" spans="1:17" ht="12.75">
      <c r="A15" t="s">
        <v>133</v>
      </c>
      <c r="C15">
        <v>959.96</v>
      </c>
      <c r="D15" s="6"/>
      <c r="J15"/>
      <c r="M15"/>
      <c r="O15" s="2"/>
      <c r="P15" s="6"/>
      <c r="Q15" s="6"/>
    </row>
    <row r="16" spans="1:17" ht="12.75">
      <c r="A16" s="18" t="s">
        <v>134</v>
      </c>
      <c r="C16" s="18">
        <v>100</v>
      </c>
      <c r="D16" s="10"/>
      <c r="E16" s="10"/>
      <c r="G16" s="3" t="s">
        <v>22</v>
      </c>
      <c r="H16" s="3"/>
      <c r="I16" s="3"/>
      <c r="J16" s="23">
        <f>SUM(J12:J14)</f>
        <v>14013.82</v>
      </c>
      <c r="M16"/>
      <c r="O16" s="2"/>
      <c r="P16" s="6"/>
      <c r="Q16" s="6"/>
    </row>
    <row r="17" spans="1:17" ht="12.75">
      <c r="A17" s="18" t="s">
        <v>136</v>
      </c>
      <c r="C17" s="18">
        <v>436.64</v>
      </c>
      <c r="D17" s="10"/>
      <c r="E17" s="10"/>
      <c r="G17" s="3" t="s">
        <v>24</v>
      </c>
      <c r="H17" s="3"/>
      <c r="I17" s="3"/>
      <c r="K17" s="23">
        <f>12/11*J16</f>
        <v>15287.803636363635</v>
      </c>
      <c r="M17"/>
      <c r="O17" s="2"/>
      <c r="P17" s="6"/>
      <c r="Q17" s="6"/>
    </row>
    <row r="18" spans="1:17" ht="12.75">
      <c r="A18" s="18" t="s">
        <v>137</v>
      </c>
      <c r="C18" s="19">
        <v>285.97</v>
      </c>
      <c r="D18" s="10"/>
      <c r="E18" s="10"/>
      <c r="G18" s="3" t="s">
        <v>26</v>
      </c>
      <c r="H18" s="3"/>
      <c r="I18" s="3"/>
      <c r="L18" s="24">
        <f>$K$17*L$10/0.6</f>
        <v>15287.803636363633</v>
      </c>
      <c r="M18" s="24">
        <f>$K$17*M$10/0.6</f>
        <v>15287.803636363633</v>
      </c>
      <c r="P18" s="6"/>
      <c r="Q18" s="6"/>
    </row>
    <row r="19" spans="1:17" ht="13.5" thickBot="1">
      <c r="A19" s="18" t="s">
        <v>138</v>
      </c>
      <c r="C19" s="18">
        <v>360.14</v>
      </c>
      <c r="D19" s="10"/>
      <c r="E19" s="10"/>
      <c r="M19"/>
      <c r="O19" s="2"/>
      <c r="P19" s="6"/>
      <c r="Q19" s="6"/>
    </row>
    <row r="20" spans="1:17" ht="13.5" thickBot="1">
      <c r="A20" s="18" t="s">
        <v>139</v>
      </c>
      <c r="C20" s="19">
        <v>3571.54</v>
      </c>
      <c r="D20" s="25"/>
      <c r="E20" s="22"/>
      <c r="G20" s="18"/>
      <c r="H20" s="19"/>
      <c r="I20" s="20"/>
      <c r="J20" s="19"/>
      <c r="M20"/>
      <c r="O20" s="2"/>
      <c r="P20" s="6"/>
      <c r="Q20" s="6"/>
    </row>
    <row r="21" spans="1:17" ht="13.5" thickBot="1">
      <c r="A21" t="s">
        <v>140</v>
      </c>
      <c r="C21">
        <v>1305.33</v>
      </c>
      <c r="D21" s="6"/>
      <c r="G21" s="18"/>
      <c r="H21" s="19"/>
      <c r="I21" s="20"/>
      <c r="J21" s="19"/>
      <c r="M21"/>
      <c r="O21" s="2"/>
      <c r="P21" s="6"/>
      <c r="Q21" s="6"/>
    </row>
    <row r="22" spans="1:17" ht="13.5" thickBot="1">
      <c r="A22" t="s">
        <v>141</v>
      </c>
      <c r="C22" s="2">
        <v>8617.53</v>
      </c>
      <c r="D22" s="6"/>
      <c r="G22" s="18"/>
      <c r="H22" s="2"/>
      <c r="I22" s="20"/>
      <c r="J22" s="19"/>
      <c r="M22"/>
      <c r="N22" s="15"/>
      <c r="O22" s="15"/>
      <c r="P22" s="6"/>
      <c r="Q22" s="6"/>
    </row>
    <row r="23" spans="1:17" ht="13.5" thickBot="1">
      <c r="A23" t="s">
        <v>142</v>
      </c>
      <c r="C23" s="2">
        <v>119.08</v>
      </c>
      <c r="D23" s="6"/>
      <c r="G23" s="3" t="s">
        <v>24</v>
      </c>
      <c r="H23" s="3"/>
      <c r="I23" s="3"/>
      <c r="J23"/>
      <c r="K23" s="23">
        <f>12/11*J22</f>
        <v>0</v>
      </c>
      <c r="L23" s="23"/>
      <c r="M23" s="23">
        <f>12/11*$J$22</f>
        <v>0</v>
      </c>
      <c r="N23" s="15"/>
      <c r="O23" s="16"/>
      <c r="P23" s="6"/>
      <c r="Q23" s="6"/>
    </row>
    <row r="24" spans="1:17" ht="13.5" thickBot="1">
      <c r="A24" t="s">
        <v>143</v>
      </c>
      <c r="C24">
        <v>2076.89</v>
      </c>
      <c r="D24" s="26"/>
      <c r="G24" s="3"/>
      <c r="H24" s="3"/>
      <c r="I24" s="3"/>
      <c r="J24"/>
      <c r="K24" s="23"/>
      <c r="L24" s="23"/>
      <c r="M24" s="23"/>
      <c r="N24" s="15"/>
      <c r="O24" s="16"/>
      <c r="P24" s="6"/>
      <c r="Q24" s="6"/>
    </row>
    <row r="25" spans="1:17" ht="13.5" thickBot="1">
      <c r="A25" t="s">
        <v>144</v>
      </c>
      <c r="C25">
        <v>0</v>
      </c>
      <c r="D25" s="6"/>
      <c r="G25" s="3" t="s">
        <v>35</v>
      </c>
      <c r="H25" s="3"/>
      <c r="I25" s="3"/>
      <c r="J25"/>
      <c r="K25" s="23"/>
      <c r="L25" s="23"/>
      <c r="M25" s="23"/>
      <c r="N25" s="15"/>
      <c r="O25" s="16"/>
      <c r="P25" s="6"/>
      <c r="Q25" s="6"/>
    </row>
    <row r="26" spans="1:17" ht="13.5" thickBot="1">
      <c r="A26" t="s">
        <v>145</v>
      </c>
      <c r="C26">
        <v>542.65</v>
      </c>
      <c r="D26" s="26"/>
      <c r="G26" t="s">
        <v>37</v>
      </c>
      <c r="H26" s="3"/>
      <c r="I26" s="3"/>
      <c r="J26"/>
      <c r="K26" s="23"/>
      <c r="L26" s="23"/>
      <c r="M26" s="23"/>
      <c r="N26" s="15"/>
      <c r="O26" s="16"/>
      <c r="P26" s="6"/>
      <c r="Q26" s="6"/>
    </row>
    <row r="27" spans="3:17" ht="12.75">
      <c r="C27" s="2"/>
      <c r="D27" s="6"/>
      <c r="G27" s="27"/>
      <c r="H27" s="27"/>
      <c r="I27" s="27"/>
      <c r="J27" s="28"/>
      <c r="K27" s="22">
        <f aca="true" t="shared" si="0" ref="K27:M38">IF($J27,$J27,"")</f>
      </c>
      <c r="L27" s="22">
        <f t="shared" si="0"/>
      </c>
      <c r="M27" s="22">
        <f t="shared" si="0"/>
      </c>
      <c r="N27" s="15"/>
      <c r="O27" s="16"/>
      <c r="P27" s="6"/>
      <c r="Q27" s="6"/>
    </row>
    <row r="28" spans="2:17" ht="12.75">
      <c r="B28" s="2"/>
      <c r="C28" s="2"/>
      <c r="D28" s="6"/>
      <c r="G28" s="27"/>
      <c r="H28" s="27"/>
      <c r="I28" s="27"/>
      <c r="J28" s="29"/>
      <c r="K28" s="22">
        <f t="shared" si="0"/>
      </c>
      <c r="L28" s="22">
        <f t="shared" si="0"/>
      </c>
      <c r="M28" s="22">
        <f t="shared" si="0"/>
      </c>
      <c r="N28" s="15"/>
      <c r="O28" s="16"/>
      <c r="P28" s="6"/>
      <c r="Q28" s="6"/>
    </row>
    <row r="29" spans="2:17" ht="12.75">
      <c r="B29" s="2"/>
      <c r="C29" s="2"/>
      <c r="D29" s="6"/>
      <c r="G29" s="27"/>
      <c r="H29" s="27"/>
      <c r="I29" s="27"/>
      <c r="J29" s="29"/>
      <c r="K29" s="22">
        <f t="shared" si="0"/>
      </c>
      <c r="L29" s="22">
        <f t="shared" si="0"/>
      </c>
      <c r="M29" s="22">
        <f t="shared" si="0"/>
      </c>
      <c r="N29" s="15"/>
      <c r="O29" s="16"/>
      <c r="P29" s="6"/>
      <c r="Q29" s="6"/>
    </row>
    <row r="30" spans="2:17" ht="13.5" thickBot="1">
      <c r="B30" s="2"/>
      <c r="C30" s="2"/>
      <c r="D30" s="6"/>
      <c r="G30" s="27"/>
      <c r="H30" s="27"/>
      <c r="I30" s="27"/>
      <c r="J30" s="29"/>
      <c r="K30" s="22">
        <f t="shared" si="0"/>
      </c>
      <c r="L30" s="22">
        <f t="shared" si="0"/>
      </c>
      <c r="M30" s="22">
        <f t="shared" si="0"/>
      </c>
      <c r="N30" s="15"/>
      <c r="O30" s="16"/>
      <c r="P30" s="6"/>
      <c r="Q30" s="6"/>
    </row>
    <row r="31" spans="3:17" ht="13.5" thickBot="1">
      <c r="C31" s="16"/>
      <c r="D31" s="26"/>
      <c r="G31" s="27"/>
      <c r="H31" s="27"/>
      <c r="I31" s="27"/>
      <c r="J31" s="29"/>
      <c r="K31" s="22">
        <f t="shared" si="0"/>
      </c>
      <c r="L31" s="22">
        <f t="shared" si="0"/>
      </c>
      <c r="M31" s="22">
        <f t="shared" si="0"/>
      </c>
      <c r="N31" s="15"/>
      <c r="O31" s="16"/>
      <c r="P31" s="6"/>
      <c r="Q31" s="6"/>
    </row>
    <row r="32" spans="3:17" ht="13.5" thickBot="1">
      <c r="C32" s="2"/>
      <c r="D32" s="6"/>
      <c r="G32" s="27"/>
      <c r="H32" s="27"/>
      <c r="I32" s="27"/>
      <c r="J32" s="29"/>
      <c r="K32" s="22">
        <f t="shared" si="0"/>
      </c>
      <c r="L32" s="22">
        <f t="shared" si="0"/>
      </c>
      <c r="M32" s="22">
        <f t="shared" si="0"/>
      </c>
      <c r="N32" s="15"/>
      <c r="O32" s="16"/>
      <c r="P32" s="6"/>
      <c r="Q32" s="6"/>
    </row>
    <row r="33" spans="3:17" ht="13.5" thickBot="1">
      <c r="C33" s="16"/>
      <c r="D33" s="26"/>
      <c r="E33" s="30"/>
      <c r="G33" s="27"/>
      <c r="H33" s="27"/>
      <c r="I33" s="27"/>
      <c r="J33" s="29"/>
      <c r="K33" s="22">
        <f t="shared" si="0"/>
      </c>
      <c r="L33" s="22">
        <f t="shared" si="0"/>
      </c>
      <c r="M33" s="22">
        <f t="shared" si="0"/>
      </c>
      <c r="N33" s="15"/>
      <c r="O33" s="16"/>
      <c r="P33" s="6"/>
      <c r="Q33" s="6"/>
    </row>
    <row r="34" spans="3:17" ht="13.5" thickBot="1">
      <c r="C34" s="2"/>
      <c r="D34" s="6"/>
      <c r="G34" s="27"/>
      <c r="H34" s="27"/>
      <c r="I34" s="27"/>
      <c r="J34" s="29"/>
      <c r="K34" s="22">
        <f t="shared" si="0"/>
      </c>
      <c r="L34" s="22">
        <f t="shared" si="0"/>
      </c>
      <c r="M34" s="22">
        <f t="shared" si="0"/>
      </c>
      <c r="N34" s="15"/>
      <c r="O34" s="16"/>
      <c r="P34" s="6"/>
      <c r="Q34" s="6"/>
    </row>
    <row r="35" spans="3:17" ht="13.5" thickBot="1">
      <c r="C35" s="16"/>
      <c r="D35" s="31"/>
      <c r="G35" s="27"/>
      <c r="H35" s="27"/>
      <c r="I35" s="27"/>
      <c r="J35" s="29"/>
      <c r="K35" s="22">
        <f t="shared" si="0"/>
      </c>
      <c r="L35" s="22">
        <f t="shared" si="0"/>
      </c>
      <c r="M35" s="22">
        <f t="shared" si="0"/>
      </c>
      <c r="N35" s="15"/>
      <c r="O35" s="16"/>
      <c r="P35" s="6"/>
      <c r="Q35" s="6"/>
    </row>
    <row r="36" spans="3:17" ht="13.5" thickBot="1">
      <c r="C36" s="2"/>
      <c r="D36" s="6"/>
      <c r="G36" s="27"/>
      <c r="H36" s="27"/>
      <c r="I36" s="27"/>
      <c r="J36" s="29"/>
      <c r="K36" s="22">
        <f t="shared" si="0"/>
      </c>
      <c r="L36" s="22">
        <f t="shared" si="0"/>
      </c>
      <c r="M36" s="22">
        <f t="shared" si="0"/>
      </c>
      <c r="N36" s="15"/>
      <c r="O36" s="16"/>
      <c r="P36" s="6"/>
      <c r="Q36" s="6"/>
    </row>
    <row r="37" spans="3:17" ht="13.5" thickBot="1">
      <c r="C37" s="16"/>
      <c r="D37" s="31"/>
      <c r="G37" s="27"/>
      <c r="H37" s="27"/>
      <c r="I37" s="27"/>
      <c r="J37" s="29"/>
      <c r="K37" s="22">
        <f t="shared" si="0"/>
      </c>
      <c r="L37" s="22">
        <f t="shared" si="0"/>
      </c>
      <c r="M37" s="22">
        <f t="shared" si="0"/>
      </c>
      <c r="N37" s="15"/>
      <c r="O37" s="16"/>
      <c r="P37" s="6"/>
      <c r="Q37" s="6"/>
    </row>
    <row r="38" spans="3:17" ht="13.5" thickBot="1">
      <c r="C38" s="16"/>
      <c r="D38" s="32"/>
      <c r="G38" s="27"/>
      <c r="H38" s="27"/>
      <c r="I38" s="27"/>
      <c r="J38" s="33"/>
      <c r="K38" s="22">
        <f t="shared" si="0"/>
      </c>
      <c r="L38" s="22">
        <f t="shared" si="0"/>
      </c>
      <c r="M38" s="22">
        <f t="shared" si="0"/>
      </c>
      <c r="N38" s="15"/>
      <c r="O38" s="16"/>
      <c r="P38" s="6"/>
      <c r="Q38" s="6"/>
    </row>
    <row r="39" spans="1:17" ht="12.75">
      <c r="A39" s="3" t="s">
        <v>35</v>
      </c>
      <c r="C39" s="16"/>
      <c r="D39" s="32"/>
      <c r="M39"/>
      <c r="N39" s="15"/>
      <c r="O39" s="16"/>
      <c r="P39" s="6"/>
      <c r="Q39" s="6"/>
    </row>
    <row r="40" spans="1:17" ht="13.5" thickBot="1">
      <c r="A40" t="s">
        <v>44</v>
      </c>
      <c r="C40" s="16"/>
      <c r="D40" s="32"/>
      <c r="G40" s="3" t="s">
        <v>45</v>
      </c>
      <c r="H40" s="3"/>
      <c r="I40" s="3"/>
      <c r="J40" s="3"/>
      <c r="K40" s="23">
        <f>SUM(K16:K38)</f>
        <v>15287.803636363635</v>
      </c>
      <c r="L40" s="23">
        <f>SUM(L18,L27:L38)</f>
        <v>15287.803636363633</v>
      </c>
      <c r="M40" s="23">
        <f>SUM(M16:M38)</f>
        <v>15287.803636363633</v>
      </c>
      <c r="N40" s="15"/>
      <c r="O40" s="15"/>
      <c r="P40" s="6"/>
      <c r="Q40" s="6"/>
    </row>
    <row r="41" spans="1:17" ht="12.75">
      <c r="A41" s="34"/>
      <c r="B41" s="34"/>
      <c r="C41" s="35"/>
      <c r="D41" s="32"/>
      <c r="E41" s="34"/>
      <c r="M41"/>
      <c r="N41" s="15"/>
      <c r="O41" s="16"/>
      <c r="P41" s="6"/>
      <c r="Q41" s="6"/>
    </row>
    <row r="42" spans="1:17" ht="12.75">
      <c r="A42" s="34"/>
      <c r="B42" s="34"/>
      <c r="C42" s="36"/>
      <c r="D42" s="32"/>
      <c r="E42" s="34"/>
      <c r="G42" s="11" t="s">
        <v>46</v>
      </c>
      <c r="H42" s="11"/>
      <c r="I42" s="11"/>
      <c r="M42"/>
      <c r="N42" s="15"/>
      <c r="O42" s="15"/>
      <c r="P42" s="6"/>
      <c r="Q42" s="6"/>
    </row>
    <row r="43" spans="1:17" ht="12.75">
      <c r="A43" s="34"/>
      <c r="B43" s="34"/>
      <c r="C43" s="36"/>
      <c r="D43" s="32"/>
      <c r="E43" s="34"/>
      <c r="M43"/>
      <c r="N43" s="15"/>
      <c r="O43" s="16"/>
      <c r="P43" s="6"/>
      <c r="Q43" s="6"/>
    </row>
    <row r="44" spans="1:17" ht="12.75">
      <c r="A44" s="34"/>
      <c r="B44" s="34"/>
      <c r="C44" s="36"/>
      <c r="D44" s="32"/>
      <c r="E44" s="34"/>
      <c r="G44" s="4" t="s">
        <v>1</v>
      </c>
      <c r="H44" s="4"/>
      <c r="I44" s="4"/>
      <c r="J44" s="37">
        <v>1000</v>
      </c>
      <c r="K44" s="38">
        <f>K17/J44</f>
        <v>15.287803636363634</v>
      </c>
      <c r="L44" s="38">
        <f>(L40-L23)/$J44</f>
        <v>15.287803636363632</v>
      </c>
      <c r="M44" s="38"/>
      <c r="N44" s="15"/>
      <c r="O44" s="16"/>
      <c r="P44" s="6"/>
      <c r="Q44" s="6"/>
    </row>
    <row r="45" spans="1:17" ht="12.75">
      <c r="A45" s="34"/>
      <c r="B45" s="34"/>
      <c r="C45" s="36"/>
      <c r="D45" s="32"/>
      <c r="E45" s="34"/>
      <c r="K45" s="39"/>
      <c r="M45"/>
      <c r="N45" s="15"/>
      <c r="O45" s="15"/>
      <c r="P45" s="6"/>
      <c r="Q45" s="6"/>
    </row>
    <row r="46" spans="1:17" ht="12.75">
      <c r="A46" s="34"/>
      <c r="B46" s="34"/>
      <c r="C46" s="36"/>
      <c r="D46" s="32"/>
      <c r="E46" s="34"/>
      <c r="G46" s="14" t="s">
        <v>47</v>
      </c>
      <c r="H46" s="14"/>
      <c r="I46" s="14"/>
      <c r="J46" s="8">
        <v>700</v>
      </c>
      <c r="K46" s="38">
        <f>L40/J46</f>
        <v>21.839719480519477</v>
      </c>
      <c r="L46" s="38"/>
      <c r="M46" s="38">
        <f>M40/$J46</f>
        <v>21.839719480519477</v>
      </c>
      <c r="N46" s="15"/>
      <c r="O46" s="15"/>
      <c r="P46" s="6"/>
      <c r="Q46" s="6"/>
    </row>
    <row r="47" spans="1:17" ht="12.75">
      <c r="A47" s="34"/>
      <c r="B47" s="34"/>
      <c r="C47" s="36"/>
      <c r="D47" s="32"/>
      <c r="E47" s="34"/>
      <c r="G47" s="8" t="s">
        <v>48</v>
      </c>
      <c r="J47" s="8">
        <v>1100</v>
      </c>
      <c r="M47"/>
      <c r="N47" s="15"/>
      <c r="O47" s="16"/>
      <c r="P47" s="6"/>
      <c r="Q47" s="6"/>
    </row>
    <row r="48" spans="1:17" ht="12.75">
      <c r="A48" s="34"/>
      <c r="B48" s="34"/>
      <c r="C48" s="36"/>
      <c r="D48" s="32"/>
      <c r="E48" s="34"/>
      <c r="G48" s="14" t="s">
        <v>49</v>
      </c>
      <c r="H48" s="14"/>
      <c r="I48" s="14"/>
      <c r="K48" s="2">
        <f>$J$46/$J$47*(K17+SUM(K27:K38))+K23</f>
        <v>9728.602314049585</v>
      </c>
      <c r="M48" s="2">
        <f>$J$46/$J$47*(M18+SUM(M27:M38))+M23</f>
        <v>9728.602314049584</v>
      </c>
      <c r="N48" s="15"/>
      <c r="O48" s="16"/>
      <c r="P48" s="6"/>
      <c r="Q48" s="6"/>
    </row>
    <row r="49" spans="1:17" ht="12.75">
      <c r="A49" s="34"/>
      <c r="B49" s="34"/>
      <c r="C49" s="36"/>
      <c r="D49" s="32"/>
      <c r="E49" s="34"/>
      <c r="G49" s="14" t="s">
        <v>50</v>
      </c>
      <c r="K49" s="38">
        <f>K48/J46</f>
        <v>13.898003305785123</v>
      </c>
      <c r="L49" s="38"/>
      <c r="M49" s="38">
        <f>M48/$J$46</f>
        <v>13.898003305785119</v>
      </c>
      <c r="N49" s="15"/>
      <c r="O49" s="16"/>
      <c r="P49" s="6"/>
      <c r="Q49" s="6"/>
    </row>
    <row r="50" spans="1:17" ht="12.75">
      <c r="A50" s="34"/>
      <c r="B50" s="34"/>
      <c r="C50" s="36"/>
      <c r="D50" s="32"/>
      <c r="E50" s="34"/>
      <c r="J50" s="40"/>
      <c r="N50" s="15"/>
      <c r="O50" s="16"/>
      <c r="P50" s="6"/>
      <c r="Q50" s="6"/>
    </row>
    <row r="51" spans="1:17" ht="12.75">
      <c r="A51" s="34"/>
      <c r="B51" s="34"/>
      <c r="C51" s="36"/>
      <c r="D51" s="32"/>
      <c r="E51" s="34"/>
      <c r="N51" s="15"/>
      <c r="O51" s="16"/>
      <c r="P51" s="6"/>
      <c r="Q51" s="6"/>
    </row>
    <row r="52" spans="1:17" ht="12.75">
      <c r="A52" s="34"/>
      <c r="B52" s="34"/>
      <c r="C52" s="36"/>
      <c r="D52" s="32"/>
      <c r="E52" s="34"/>
      <c r="N52" s="15"/>
      <c r="O52" s="16"/>
      <c r="P52" s="6"/>
      <c r="Q52" s="6"/>
    </row>
    <row r="53" spans="1:17" ht="12.75">
      <c r="A53" s="34"/>
      <c r="B53" s="34"/>
      <c r="C53" s="36"/>
      <c r="D53" s="32"/>
      <c r="E53" s="34"/>
      <c r="N53" s="15"/>
      <c r="O53" s="16"/>
      <c r="P53" s="6"/>
      <c r="Q53" s="6"/>
    </row>
    <row r="54" spans="1:17" ht="12.75">
      <c r="A54" s="34"/>
      <c r="B54" s="34"/>
      <c r="C54" s="36"/>
      <c r="D54" s="32"/>
      <c r="E54" s="34"/>
      <c r="N54" s="15"/>
      <c r="O54" s="16"/>
      <c r="P54" s="6"/>
      <c r="Q54" s="6"/>
    </row>
    <row r="55" spans="1:17" ht="12.75">
      <c r="A55" s="34"/>
      <c r="B55" s="34"/>
      <c r="C55" s="36"/>
      <c r="D55" s="32"/>
      <c r="E55" s="34"/>
      <c r="N55" s="15"/>
      <c r="O55" s="16"/>
      <c r="P55" s="6"/>
      <c r="Q55" s="6"/>
    </row>
    <row r="56" spans="1:17" ht="12.75">
      <c r="A56" s="34"/>
      <c r="B56" s="34"/>
      <c r="C56" s="36"/>
      <c r="D56" s="32"/>
      <c r="E56" s="34"/>
      <c r="N56" s="15"/>
      <c r="O56" s="16"/>
      <c r="P56" s="6"/>
      <c r="Q56" s="6"/>
    </row>
    <row r="57" spans="1:17" ht="13.5" thickBot="1">
      <c r="A57" s="34"/>
      <c r="B57" s="34"/>
      <c r="C57" s="41"/>
      <c r="D57" s="32"/>
      <c r="E57" s="34"/>
      <c r="N57" s="15"/>
      <c r="O57" s="16"/>
      <c r="P57" s="6"/>
      <c r="Q57" s="6"/>
    </row>
    <row r="58" spans="14:17" ht="12.75">
      <c r="N58" s="15"/>
      <c r="O58" s="16"/>
      <c r="P58" s="6"/>
      <c r="Q58" s="6"/>
    </row>
    <row r="59" spans="1:17" ht="12.75">
      <c r="A59" s="3" t="s">
        <v>45</v>
      </c>
      <c r="B59" s="3"/>
      <c r="C59" s="23">
        <f>SUM(C11:C57)</f>
        <v>26462.06</v>
      </c>
      <c r="D59" s="23"/>
      <c r="N59" s="15"/>
      <c r="O59" s="16"/>
      <c r="P59" s="6"/>
      <c r="Q59" s="6"/>
    </row>
    <row r="60" spans="14:17" ht="12.75">
      <c r="N60" s="15"/>
      <c r="O60" s="16"/>
      <c r="P60" s="6"/>
      <c r="Q60" s="6"/>
    </row>
    <row r="61" spans="1:17" ht="12.75">
      <c r="A61" t="s">
        <v>40</v>
      </c>
      <c r="B61" s="2">
        <f>C31</f>
        <v>0</v>
      </c>
      <c r="N61" s="15"/>
      <c r="O61" s="16"/>
      <c r="P61" s="6"/>
      <c r="Q61" s="6"/>
    </row>
    <row r="62" spans="1:17" ht="12.75">
      <c r="A62" t="s">
        <v>51</v>
      </c>
      <c r="B62">
        <v>649.75</v>
      </c>
      <c r="N62" s="15"/>
      <c r="O62" s="16"/>
      <c r="P62" s="6"/>
      <c r="Q62" s="6"/>
    </row>
    <row r="63" spans="1:17" ht="12.75">
      <c r="A63" t="s">
        <v>52</v>
      </c>
      <c r="B63" s="2">
        <f>B61-B62</f>
        <v>-649.75</v>
      </c>
      <c r="N63" s="15"/>
      <c r="O63" s="16"/>
      <c r="P63" s="6"/>
      <c r="Q63" s="6"/>
    </row>
    <row r="64" spans="14:17" ht="12.75">
      <c r="N64" s="15"/>
      <c r="O64" s="16"/>
      <c r="P64" s="6"/>
      <c r="Q64" s="6"/>
    </row>
    <row r="65" spans="1:17" ht="12.75">
      <c r="A65" s="3" t="s">
        <v>53</v>
      </c>
      <c r="B65" s="3"/>
      <c r="C65" s="23">
        <f>C59-B63</f>
        <v>27111.81</v>
      </c>
      <c r="D65" s="23"/>
      <c r="N65" s="15"/>
      <c r="O65" s="16"/>
      <c r="P65" s="6"/>
      <c r="Q65" s="6"/>
    </row>
    <row r="66" spans="14:17" ht="12.75">
      <c r="N66" s="15"/>
      <c r="O66" s="16"/>
      <c r="P66" s="6"/>
      <c r="Q66" s="6"/>
    </row>
    <row r="67" spans="1:17" ht="12.75">
      <c r="A67" s="3" t="s">
        <v>54</v>
      </c>
      <c r="N67" s="15"/>
      <c r="O67" s="16"/>
      <c r="P67" s="6"/>
      <c r="Q67" s="6"/>
    </row>
    <row r="68" spans="14:17" ht="12.75">
      <c r="N68" s="15"/>
      <c r="O68" s="16"/>
      <c r="P68" s="6"/>
      <c r="Q68" s="6"/>
    </row>
    <row r="69" spans="1:17" ht="12.75">
      <c r="A69" t="s">
        <v>55</v>
      </c>
      <c r="B69" s="2">
        <v>67197.66</v>
      </c>
      <c r="N69" s="15"/>
      <c r="O69" s="16"/>
      <c r="P69" s="6"/>
      <c r="Q69" s="6"/>
    </row>
    <row r="70" spans="1:17" ht="12.75">
      <c r="A70" s="18" t="s">
        <v>56</v>
      </c>
      <c r="B70" s="18">
        <v>280.68</v>
      </c>
      <c r="N70" s="15"/>
      <c r="O70" s="16"/>
      <c r="P70" s="6"/>
      <c r="Q70" s="6"/>
    </row>
    <row r="71" spans="1:17" ht="12.75">
      <c r="A71" t="s">
        <v>57</v>
      </c>
      <c r="B71" s="2">
        <v>28985.84</v>
      </c>
      <c r="N71" s="15"/>
      <c r="O71" s="15"/>
      <c r="P71" s="6"/>
      <c r="Q71" s="6"/>
    </row>
    <row r="72" spans="1:17" ht="12.75">
      <c r="A72" s="3" t="s">
        <v>58</v>
      </c>
      <c r="B72" s="2">
        <f>B69-B70-B71</f>
        <v>37931.140000000014</v>
      </c>
      <c r="C72" s="2">
        <f>B72</f>
        <v>37931.140000000014</v>
      </c>
      <c r="D72" s="23"/>
      <c r="N72" s="15"/>
      <c r="O72" s="15"/>
      <c r="P72" s="6"/>
      <c r="Q72" s="6"/>
    </row>
    <row r="73" spans="1:17" ht="12.75">
      <c r="A73" s="3"/>
      <c r="B73" s="23"/>
      <c r="C73" s="2"/>
      <c r="D73" s="23"/>
      <c r="N73" s="15"/>
      <c r="O73" s="15"/>
      <c r="P73" s="6"/>
      <c r="Q73" s="6"/>
    </row>
    <row r="74" spans="1:17" ht="12.75">
      <c r="A74" s="3" t="s">
        <v>59</v>
      </c>
      <c r="B74" s="23"/>
      <c r="C74" s="2"/>
      <c r="D74" s="23"/>
      <c r="N74" s="15"/>
      <c r="O74" s="15"/>
      <c r="P74" s="6"/>
      <c r="Q74" s="6"/>
    </row>
    <row r="75" spans="1:17" ht="13.5" thickBot="1">
      <c r="A75" t="s">
        <v>60</v>
      </c>
      <c r="B75" s="23"/>
      <c r="C75" s="2"/>
      <c r="D75" s="23"/>
      <c r="N75" s="15"/>
      <c r="O75" s="15"/>
      <c r="P75" s="6"/>
      <c r="Q75" s="6"/>
    </row>
    <row r="76" spans="1:17" ht="12.75">
      <c r="A76" s="34"/>
      <c r="B76" s="42"/>
      <c r="C76" s="28"/>
      <c r="D76" s="42"/>
      <c r="E76" s="34"/>
      <c r="N76" s="15"/>
      <c r="O76" s="15"/>
      <c r="P76" s="6"/>
      <c r="Q76" s="6"/>
    </row>
    <row r="77" spans="1:17" ht="12.75">
      <c r="A77" s="34"/>
      <c r="B77" s="42"/>
      <c r="C77" s="29"/>
      <c r="D77" s="42"/>
      <c r="E77" s="34"/>
      <c r="N77" s="15"/>
      <c r="O77" s="16"/>
      <c r="P77" s="6"/>
      <c r="Q77" s="6"/>
    </row>
    <row r="78" spans="1:17" ht="12.75">
      <c r="A78" s="34"/>
      <c r="B78" s="42"/>
      <c r="C78" s="29"/>
      <c r="D78" s="42"/>
      <c r="E78" s="34"/>
      <c r="N78" s="15"/>
      <c r="O78" s="16"/>
      <c r="P78" s="6"/>
      <c r="Q78" s="6"/>
    </row>
    <row r="79" spans="1:17" ht="12.75">
      <c r="A79" s="34"/>
      <c r="B79" s="42"/>
      <c r="C79" s="29"/>
      <c r="D79" s="42"/>
      <c r="E79" s="34"/>
      <c r="N79" s="15"/>
      <c r="O79" s="16"/>
      <c r="P79" s="6"/>
      <c r="Q79" s="6"/>
    </row>
    <row r="80" spans="1:17" ht="12.75">
      <c r="A80" s="34"/>
      <c r="B80" s="42"/>
      <c r="C80" s="29"/>
      <c r="D80" s="42"/>
      <c r="E80" s="34"/>
      <c r="N80" s="15"/>
      <c r="O80" s="15"/>
      <c r="P80" s="6"/>
      <c r="Q80" s="6"/>
    </row>
    <row r="81" spans="1:17" ht="12.75">
      <c r="A81" s="34"/>
      <c r="B81" s="42"/>
      <c r="C81" s="29"/>
      <c r="D81" s="42"/>
      <c r="E81" s="34"/>
      <c r="N81" s="15"/>
      <c r="O81" s="16"/>
      <c r="P81" s="6"/>
      <c r="Q81" s="6"/>
    </row>
    <row r="82" spans="1:17" ht="12.75">
      <c r="A82" s="27"/>
      <c r="B82" s="42"/>
      <c r="C82" s="29"/>
      <c r="D82" s="42"/>
      <c r="E82" s="34"/>
      <c r="N82" s="15"/>
      <c r="O82" s="16"/>
      <c r="P82" s="6"/>
      <c r="Q82" s="6"/>
    </row>
    <row r="83" spans="1:17" ht="12.75">
      <c r="A83" s="27"/>
      <c r="B83" s="42"/>
      <c r="C83" s="29"/>
      <c r="D83" s="42"/>
      <c r="E83" s="34"/>
      <c r="N83" s="15"/>
      <c r="O83" s="15"/>
      <c r="P83" s="6"/>
      <c r="Q83" s="6"/>
    </row>
    <row r="84" spans="1:17" ht="12.75">
      <c r="A84" s="27"/>
      <c r="B84" s="42"/>
      <c r="C84" s="29"/>
      <c r="D84" s="42"/>
      <c r="E84" s="34"/>
      <c r="N84" s="15"/>
      <c r="O84" s="15"/>
      <c r="P84" s="6"/>
      <c r="Q84" s="6"/>
    </row>
    <row r="85" spans="1:17" ht="13.5" thickBot="1">
      <c r="A85" s="27"/>
      <c r="B85" s="42"/>
      <c r="C85" s="33"/>
      <c r="D85" s="42"/>
      <c r="E85" s="34"/>
      <c r="N85" s="15"/>
      <c r="O85" s="16"/>
      <c r="P85" s="6"/>
      <c r="Q85" s="6"/>
    </row>
    <row r="86" spans="1:17" ht="12.75">
      <c r="A86" s="27"/>
      <c r="B86" s="42"/>
      <c r="C86" s="43"/>
      <c r="D86" s="42"/>
      <c r="E86" s="34"/>
      <c r="N86" s="15"/>
      <c r="O86" s="16"/>
      <c r="P86" s="6"/>
      <c r="Q86" s="6"/>
    </row>
    <row r="87" spans="1:17" ht="12.75">
      <c r="A87" s="27" t="s">
        <v>61</v>
      </c>
      <c r="B87" s="42"/>
      <c r="C87" s="23">
        <f>SUM(C72:C86)</f>
        <v>37931.140000000014</v>
      </c>
      <c r="D87" s="42"/>
      <c r="E87" s="34"/>
      <c r="N87" s="15"/>
      <c r="O87" s="15"/>
      <c r="P87" s="6"/>
      <c r="Q87" s="6"/>
    </row>
    <row r="88" spans="14:17" ht="12.75">
      <c r="N88" s="15"/>
      <c r="O88" s="15"/>
      <c r="P88" s="6"/>
      <c r="Q88" s="6"/>
    </row>
    <row r="89" spans="1:17" ht="12.75">
      <c r="A89" s="3" t="s">
        <v>62</v>
      </c>
      <c r="B89" s="3"/>
      <c r="C89" s="23">
        <f>C59-C87</f>
        <v>-11469.080000000013</v>
      </c>
      <c r="D89" s="23"/>
      <c r="N89" s="15"/>
      <c r="O89" s="15"/>
      <c r="P89" s="6"/>
      <c r="Q89" s="6"/>
    </row>
    <row r="90" spans="1:17" ht="12.75">
      <c r="A90" s="3" t="s">
        <v>63</v>
      </c>
      <c r="C90" s="23">
        <f>12/11*C89</f>
        <v>-12511.72363636365</v>
      </c>
      <c r="D90" s="23"/>
      <c r="N90" s="15"/>
      <c r="O90" s="15"/>
      <c r="P90" s="6"/>
      <c r="Q90" s="6"/>
    </row>
    <row r="91" spans="1:17" ht="12.75">
      <c r="A91" t="s">
        <v>64</v>
      </c>
      <c r="B91">
        <v>1000</v>
      </c>
      <c r="C91" s="2">
        <f>C90/B91</f>
        <v>-12.51172363636365</v>
      </c>
      <c r="D91" s="2"/>
      <c r="N91" s="15"/>
      <c r="O91" s="15"/>
      <c r="P91" s="6"/>
      <c r="Q91" s="6"/>
    </row>
    <row r="92" spans="14:17" ht="12.75">
      <c r="N92" s="15"/>
      <c r="O92" s="15"/>
      <c r="P92" s="6"/>
      <c r="Q92" s="6"/>
    </row>
    <row r="93" spans="14:17" ht="12.75">
      <c r="N93" s="15"/>
      <c r="O93" s="15"/>
      <c r="P93" s="6"/>
      <c r="Q93" s="6"/>
    </row>
    <row r="94" spans="1:17" ht="12.75">
      <c r="A94" s="3" t="s">
        <v>65</v>
      </c>
      <c r="B94" s="3"/>
      <c r="C94" s="23">
        <f>C65-C87</f>
        <v>-10819.330000000013</v>
      </c>
      <c r="D94" s="23"/>
      <c r="N94" s="15"/>
      <c r="O94" s="15"/>
      <c r="P94" s="6"/>
      <c r="Q94" s="6"/>
    </row>
    <row r="95" spans="1:17" ht="12.75">
      <c r="A95" s="3" t="s">
        <v>24</v>
      </c>
      <c r="C95" s="23">
        <f>12/11*C94</f>
        <v>-11802.905454545467</v>
      </c>
      <c r="D95" s="23"/>
      <c r="N95" s="15"/>
      <c r="O95" s="15"/>
      <c r="P95" s="6"/>
      <c r="Q95" s="6"/>
    </row>
    <row r="96" spans="14:17" ht="12.75">
      <c r="N96" s="15"/>
      <c r="O96" s="15"/>
      <c r="P96" s="6"/>
      <c r="Q96" s="6"/>
    </row>
    <row r="97" spans="1:17" ht="12.75">
      <c r="A97" t="s">
        <v>66</v>
      </c>
      <c r="B97">
        <v>1000</v>
      </c>
      <c r="C97" s="2">
        <f>C95/B97</f>
        <v>-11.802905454545467</v>
      </c>
      <c r="D97" s="2"/>
      <c r="N97" s="15"/>
      <c r="O97" s="15"/>
      <c r="P97" s="6"/>
      <c r="Q97" s="6"/>
    </row>
    <row r="98" spans="14:17" ht="12.75">
      <c r="N98" s="15"/>
      <c r="O98" s="15"/>
      <c r="P98" s="6"/>
      <c r="Q98" s="6"/>
    </row>
    <row r="99" spans="14:17" ht="12.75">
      <c r="N99" s="15"/>
      <c r="O99" s="15"/>
      <c r="P99" s="6"/>
      <c r="Q99" s="6"/>
    </row>
    <row r="100" spans="14:17" ht="12.75">
      <c r="N100" s="15"/>
      <c r="O100" s="15"/>
      <c r="P100" s="6"/>
      <c r="Q100" s="6"/>
    </row>
    <row r="101" spans="14:17" ht="12.75">
      <c r="N101" s="15"/>
      <c r="O101" s="15"/>
      <c r="P101" s="6"/>
      <c r="Q101" s="6"/>
    </row>
    <row r="102" spans="14:17" ht="12.75">
      <c r="N102" s="15"/>
      <c r="O102" s="15"/>
      <c r="P102" s="6"/>
      <c r="Q102" s="6"/>
    </row>
    <row r="103" spans="14:17" ht="12.75">
      <c r="N103" s="15"/>
      <c r="O103" s="15"/>
      <c r="P103" s="6"/>
      <c r="Q103" s="6"/>
    </row>
    <row r="104" spans="14:17" ht="12.75">
      <c r="N104" s="15"/>
      <c r="O104" s="15"/>
      <c r="P104" s="6"/>
      <c r="Q104" s="6"/>
    </row>
    <row r="105" spans="14:17" ht="12.75">
      <c r="N105" s="15"/>
      <c r="O105" s="16"/>
      <c r="P105" s="6"/>
      <c r="Q105" s="6"/>
    </row>
    <row r="106" spans="14:17" ht="12.75">
      <c r="N106" s="15"/>
      <c r="O106" s="16"/>
      <c r="P106" s="6"/>
      <c r="Q106" s="6"/>
    </row>
    <row r="107" spans="14:17" ht="12.75">
      <c r="N107" s="15"/>
      <c r="O107" s="16"/>
      <c r="P107" s="6"/>
      <c r="Q107" s="6"/>
    </row>
    <row r="108" spans="14:17" ht="12.75">
      <c r="N108" s="15"/>
      <c r="O108" s="15"/>
      <c r="P108" s="6"/>
      <c r="Q108" s="6"/>
    </row>
    <row r="109" spans="14:17" ht="12.75">
      <c r="N109" s="15"/>
      <c r="O109" s="16"/>
      <c r="P109" s="6"/>
      <c r="Q109" s="6"/>
    </row>
    <row r="110" spans="14:17" ht="12.75">
      <c r="N110" s="15"/>
      <c r="O110" s="16"/>
      <c r="P110" s="6"/>
      <c r="Q110" s="6"/>
    </row>
    <row r="111" spans="14:17" ht="12.75">
      <c r="N111" s="15"/>
      <c r="O111" s="15"/>
      <c r="P111" s="6"/>
      <c r="Q111" s="6"/>
    </row>
    <row r="112" spans="14:17" ht="12.75">
      <c r="N112" s="15"/>
      <c r="O112" s="15"/>
      <c r="P112" s="6"/>
      <c r="Q112" s="6"/>
    </row>
    <row r="113" spans="14:17" ht="12.75">
      <c r="N113" s="15"/>
      <c r="O113" s="15"/>
      <c r="P113" s="6"/>
      <c r="Q113" s="6"/>
    </row>
    <row r="114" spans="14:17" ht="12.75">
      <c r="N114" s="15"/>
      <c r="O114" s="16"/>
      <c r="P114" s="6"/>
      <c r="Q114" s="6"/>
    </row>
    <row r="115" spans="14:17" ht="12.75">
      <c r="N115" s="15"/>
      <c r="O115" s="16"/>
      <c r="P115" s="6"/>
      <c r="Q115" s="6"/>
    </row>
    <row r="116" spans="14:17" ht="12.75">
      <c r="N116" s="15"/>
      <c r="O116" s="16"/>
      <c r="P116" s="6"/>
      <c r="Q116" s="6"/>
    </row>
    <row r="117" spans="14:17" ht="12.75">
      <c r="N117" s="15"/>
      <c r="O117" s="16"/>
      <c r="P117" s="6"/>
      <c r="Q117" s="6"/>
    </row>
    <row r="118" spans="14:17" ht="12.75">
      <c r="N118" s="15"/>
      <c r="O118" s="15"/>
      <c r="P118" s="6"/>
      <c r="Q118" s="6"/>
    </row>
    <row r="119" spans="14:17" ht="12.75">
      <c r="N119" s="15"/>
      <c r="O119" s="15"/>
      <c r="P119" s="6"/>
      <c r="Q119" s="6"/>
    </row>
    <row r="120" spans="14:17" ht="12.75">
      <c r="N120" s="15"/>
      <c r="O120" s="15"/>
      <c r="P120" s="6"/>
      <c r="Q120" s="6"/>
    </row>
    <row r="121" spans="14:17" ht="12.75">
      <c r="N121" s="15"/>
      <c r="O121" s="15"/>
      <c r="P121" s="6"/>
      <c r="Q121" s="6"/>
    </row>
    <row r="122" spans="14:17" ht="12.75">
      <c r="N122" s="15"/>
      <c r="O122" s="16"/>
      <c r="P122" s="6"/>
      <c r="Q122" s="6"/>
    </row>
    <row r="123" spans="14:17" ht="12.75">
      <c r="N123" s="15"/>
      <c r="O123" s="15"/>
      <c r="P123" s="6"/>
      <c r="Q123" s="6"/>
    </row>
    <row r="124" spans="14:17" ht="12.75">
      <c r="N124" s="15"/>
      <c r="O124" s="15"/>
      <c r="P124" s="6"/>
      <c r="Q124" s="6"/>
    </row>
    <row r="125" spans="14:17" ht="12.75">
      <c r="N125" s="15"/>
      <c r="O125" s="15"/>
      <c r="P125" s="6"/>
      <c r="Q125" s="6"/>
    </row>
    <row r="126" spans="14:17" ht="12.75">
      <c r="N126" s="15"/>
      <c r="O126" s="15"/>
      <c r="P126" s="6"/>
      <c r="Q126" s="6"/>
    </row>
    <row r="127" spans="14:17" ht="12.75">
      <c r="N127" s="15"/>
      <c r="O127" s="15"/>
      <c r="P127" s="6"/>
      <c r="Q127" s="6"/>
    </row>
    <row r="128" spans="14:17" ht="12.75">
      <c r="N128" s="15"/>
      <c r="O128" s="16"/>
      <c r="P128" s="6"/>
      <c r="Q128" s="6"/>
    </row>
    <row r="129" spans="14:17" ht="12.75">
      <c r="N129" s="15"/>
      <c r="O129" s="16"/>
      <c r="P129" s="6"/>
      <c r="Q129" s="6"/>
    </row>
    <row r="130" spans="14:17" ht="12.75">
      <c r="N130" s="6"/>
      <c r="O130" s="6"/>
      <c r="P130" s="6"/>
      <c r="Q130" s="6"/>
    </row>
    <row r="131" spans="14:17" ht="12.75">
      <c r="N131" s="6"/>
      <c r="O131" s="6"/>
      <c r="P131" s="6"/>
      <c r="Q131" s="6"/>
    </row>
    <row r="132" spans="14:17" ht="12.75">
      <c r="N132" s="6"/>
      <c r="O132" s="6"/>
      <c r="P132" s="6"/>
      <c r="Q132" s="6"/>
    </row>
    <row r="133" spans="14:17" ht="12.75">
      <c r="N133" s="6"/>
      <c r="O133" s="6"/>
      <c r="P133" s="6"/>
      <c r="Q133" s="6"/>
    </row>
    <row r="134" spans="14:17" ht="12.75">
      <c r="N134" s="6"/>
      <c r="O134" s="6"/>
      <c r="P134" s="6"/>
      <c r="Q134" s="6"/>
    </row>
    <row r="135" spans="14:17" ht="12.75">
      <c r="N135" s="6"/>
      <c r="O135" s="6"/>
      <c r="P135" s="6"/>
      <c r="Q135" s="6"/>
    </row>
    <row r="136" spans="14:17" ht="12.75">
      <c r="N136" s="6"/>
      <c r="O136" s="6"/>
      <c r="P136" s="6"/>
      <c r="Q136" s="6"/>
    </row>
    <row r="137" spans="14:17" ht="12.75">
      <c r="N137" s="6"/>
      <c r="O137" s="6"/>
      <c r="P137" s="6"/>
      <c r="Q137" s="6"/>
    </row>
    <row r="138" spans="14:17" ht="12.75">
      <c r="N138" s="6"/>
      <c r="O138" s="6"/>
      <c r="P138" s="6"/>
      <c r="Q138" s="6"/>
    </row>
    <row r="139" spans="14:17" ht="12.75">
      <c r="N139" s="6"/>
      <c r="O139" s="6"/>
      <c r="P139" s="6"/>
      <c r="Q139" s="6"/>
    </row>
    <row r="140" spans="14:17" ht="12.75">
      <c r="N140" s="6"/>
      <c r="O140" s="6"/>
      <c r="P140" s="6"/>
      <c r="Q140" s="6"/>
    </row>
    <row r="141" spans="14:17" ht="12.75">
      <c r="N141" s="6"/>
      <c r="O141" s="6"/>
      <c r="P141" s="6"/>
      <c r="Q141" s="6"/>
    </row>
    <row r="142" spans="14:17" ht="12.75">
      <c r="N142" s="6"/>
      <c r="O142" s="6"/>
      <c r="P142" s="6"/>
      <c r="Q142" s="6"/>
    </row>
    <row r="143" spans="14:17" ht="12.75">
      <c r="N143" s="6"/>
      <c r="O143" s="6"/>
      <c r="P143" s="6"/>
      <c r="Q143" s="6"/>
    </row>
    <row r="144" spans="14:17" ht="12.75">
      <c r="N144" s="6"/>
      <c r="O144" s="6"/>
      <c r="P144" s="6"/>
      <c r="Q144" s="6"/>
    </row>
    <row r="145" spans="14:17" ht="12.75">
      <c r="N145" s="6"/>
      <c r="O145" s="6"/>
      <c r="P145" s="6"/>
      <c r="Q145" s="6"/>
    </row>
    <row r="146" spans="14:17" ht="12.75">
      <c r="N146" s="6"/>
      <c r="O146" s="6"/>
      <c r="P146" s="6"/>
      <c r="Q146" s="6"/>
    </row>
    <row r="147" spans="14:17" ht="12.75">
      <c r="N147" s="6"/>
      <c r="O147" s="6"/>
      <c r="P147" s="6"/>
      <c r="Q147" s="6"/>
    </row>
    <row r="148" spans="14:17" ht="12.75">
      <c r="N148" s="6"/>
      <c r="O148" s="6"/>
      <c r="P148" s="6"/>
      <c r="Q148" s="6"/>
    </row>
    <row r="149" spans="14:17" ht="12.75">
      <c r="N149" s="6"/>
      <c r="O149" s="6"/>
      <c r="P149" s="6"/>
      <c r="Q149" s="6"/>
    </row>
    <row r="150" spans="14:17" ht="12.75">
      <c r="N150" s="6"/>
      <c r="O150" s="6"/>
      <c r="P150" s="6"/>
      <c r="Q150" s="6"/>
    </row>
    <row r="151" spans="14:17" ht="12.75">
      <c r="N151" s="6"/>
      <c r="O151" s="6"/>
      <c r="P151" s="6"/>
      <c r="Q151" s="6"/>
    </row>
    <row r="152" spans="14:17" ht="12.75">
      <c r="N152" s="6"/>
      <c r="O152" s="6"/>
      <c r="P152" s="6"/>
      <c r="Q152" s="6"/>
    </row>
    <row r="153" spans="14:17" ht="12.75">
      <c r="N153" s="6"/>
      <c r="O153" s="6"/>
      <c r="P153" s="6"/>
      <c r="Q153" s="6"/>
    </row>
    <row r="154" spans="14:17" ht="12.75">
      <c r="N154" s="6"/>
      <c r="O154" s="6"/>
      <c r="P154" s="6"/>
      <c r="Q154" s="6"/>
    </row>
    <row r="155" spans="14:17" ht="12.75">
      <c r="N155" s="6"/>
      <c r="O155" s="6"/>
      <c r="P155" s="6"/>
      <c r="Q155" s="6"/>
    </row>
    <row r="156" spans="14:17" ht="12.75">
      <c r="N156" s="6"/>
      <c r="O156" s="6"/>
      <c r="P156" s="6"/>
      <c r="Q156" s="6"/>
    </row>
    <row r="157" spans="14:17" ht="12.75">
      <c r="N157" s="6"/>
      <c r="O157" s="6"/>
      <c r="P157" s="6"/>
      <c r="Q157" s="6"/>
    </row>
    <row r="158" spans="14:17" ht="12.75">
      <c r="N158" s="6"/>
      <c r="O158" s="6"/>
      <c r="P158" s="6"/>
      <c r="Q158" s="6"/>
    </row>
    <row r="159" spans="14:17" ht="12.75">
      <c r="N159" s="6"/>
      <c r="O159" s="6"/>
      <c r="P159" s="6"/>
      <c r="Q159" s="6"/>
    </row>
    <row r="160" spans="14:17" ht="12.75">
      <c r="N160" s="6"/>
      <c r="O160" s="6"/>
      <c r="P160" s="6"/>
      <c r="Q160" s="6"/>
    </row>
    <row r="161" spans="14:17" ht="12.75">
      <c r="N161" s="6"/>
      <c r="O161" s="6"/>
      <c r="P161" s="6"/>
      <c r="Q161" s="6"/>
    </row>
    <row r="162" spans="14:17" ht="12.75">
      <c r="N162" s="6"/>
      <c r="O162" s="6"/>
      <c r="P162" s="6"/>
      <c r="Q162" s="6"/>
    </row>
    <row r="163" spans="14:17" ht="12.75">
      <c r="N163" s="6"/>
      <c r="O163" s="6"/>
      <c r="P163" s="6"/>
      <c r="Q163" s="6"/>
    </row>
    <row r="164" spans="14:17" ht="12.75">
      <c r="N164" s="6"/>
      <c r="O164" s="6"/>
      <c r="P164" s="6"/>
      <c r="Q164" s="6"/>
    </row>
    <row r="165" spans="14:17" ht="12.75">
      <c r="N165" s="6"/>
      <c r="O165" s="6"/>
      <c r="P165" s="6"/>
      <c r="Q165" s="6"/>
    </row>
    <row r="166" spans="14:17" ht="12.75">
      <c r="N166" s="6"/>
      <c r="O166" s="6"/>
      <c r="P166" s="6"/>
      <c r="Q166" s="6"/>
    </row>
    <row r="167" spans="14:17" ht="12.75">
      <c r="N167" s="6"/>
      <c r="O167" s="6"/>
      <c r="P167" s="6"/>
      <c r="Q167" s="6"/>
    </row>
    <row r="168" spans="14:17" ht="12.75">
      <c r="N168" s="6"/>
      <c r="O168" s="6"/>
      <c r="P168" s="6"/>
      <c r="Q168" s="6"/>
    </row>
    <row r="169" spans="14:17" ht="12.75">
      <c r="N169" s="6"/>
      <c r="O169" s="6"/>
      <c r="P169" s="6"/>
      <c r="Q169" s="6"/>
    </row>
    <row r="170" spans="14:17" ht="12.75">
      <c r="N170" s="6"/>
      <c r="O170" s="6"/>
      <c r="P170" s="6"/>
      <c r="Q170" s="6"/>
    </row>
    <row r="171" spans="14:17" ht="12.75">
      <c r="N171" s="6"/>
      <c r="O171" s="6"/>
      <c r="P171" s="6"/>
      <c r="Q171" s="6"/>
    </row>
    <row r="172" spans="14:17" ht="12.75">
      <c r="N172" s="6"/>
      <c r="O172" s="6"/>
      <c r="P172" s="6"/>
      <c r="Q172" s="6"/>
    </row>
    <row r="173" spans="14:17" ht="12.75">
      <c r="N173" s="6"/>
      <c r="O173" s="6"/>
      <c r="P173" s="6"/>
      <c r="Q173" s="6"/>
    </row>
    <row r="174" spans="14:17" ht="12.75">
      <c r="N174" s="6"/>
      <c r="O174" s="6"/>
      <c r="P174" s="6"/>
      <c r="Q174" s="6"/>
    </row>
    <row r="175" spans="14:17" ht="12.75">
      <c r="N175" s="6"/>
      <c r="O175" s="6"/>
      <c r="P175" s="6"/>
      <c r="Q175" s="6"/>
    </row>
    <row r="176" spans="14:17" ht="12.75">
      <c r="N176" s="6"/>
      <c r="O176" s="6"/>
      <c r="P176" s="6"/>
      <c r="Q176" s="6"/>
    </row>
    <row r="177" spans="14:17" ht="12.75">
      <c r="N177" s="6"/>
      <c r="O177" s="6"/>
      <c r="P177" s="6"/>
      <c r="Q177" s="6"/>
    </row>
    <row r="178" spans="14:17" ht="12.75">
      <c r="N178" s="6"/>
      <c r="O178" s="6"/>
      <c r="P178" s="6"/>
      <c r="Q178" s="6"/>
    </row>
    <row r="179" spans="14:17" ht="12.75">
      <c r="N179" s="6"/>
      <c r="O179" s="6"/>
      <c r="P179" s="6"/>
      <c r="Q179" s="6"/>
    </row>
    <row r="180" spans="14:17" ht="12.75">
      <c r="N180" s="6"/>
      <c r="O180" s="6"/>
      <c r="P180" s="6"/>
      <c r="Q180" s="6"/>
    </row>
    <row r="181" spans="14:17" ht="12.75">
      <c r="N181" s="6"/>
      <c r="O181" s="6"/>
      <c r="P181" s="6"/>
      <c r="Q181" s="6"/>
    </row>
    <row r="182" spans="14:17" ht="12.75">
      <c r="N182" s="6"/>
      <c r="O182" s="6"/>
      <c r="P182" s="6"/>
      <c r="Q182" s="6"/>
    </row>
    <row r="183" spans="14:17" ht="12.75">
      <c r="N183" s="6"/>
      <c r="O183" s="6"/>
      <c r="P183" s="6"/>
      <c r="Q183" s="6"/>
    </row>
    <row r="184" spans="14:17" ht="12.75">
      <c r="N184" s="6"/>
      <c r="O184" s="6"/>
      <c r="P184" s="6"/>
      <c r="Q184" s="6"/>
    </row>
    <row r="185" spans="14:17" ht="12.75">
      <c r="N185" s="6"/>
      <c r="O185" s="6"/>
      <c r="P185" s="6"/>
      <c r="Q185" s="6"/>
    </row>
    <row r="186" spans="14:17" ht="12.75">
      <c r="N186" s="6"/>
      <c r="O186" s="6"/>
      <c r="P186" s="6"/>
      <c r="Q186" s="6"/>
    </row>
    <row r="187" spans="14:17" ht="12.75">
      <c r="N187" s="6"/>
      <c r="O187" s="6"/>
      <c r="P187" s="6"/>
      <c r="Q187" s="6"/>
    </row>
    <row r="188" spans="14:17" ht="12.75">
      <c r="N188" s="6"/>
      <c r="O188" s="6"/>
      <c r="P188" s="6"/>
      <c r="Q188" s="6"/>
    </row>
    <row r="189" spans="14:17" ht="12.75">
      <c r="N189" s="6"/>
      <c r="O189" s="6"/>
      <c r="P189" s="6"/>
      <c r="Q189" s="6"/>
    </row>
    <row r="190" spans="14:17" ht="12.75">
      <c r="N190" s="6"/>
      <c r="O190" s="6"/>
      <c r="P190" s="6"/>
      <c r="Q190" s="6"/>
    </row>
    <row r="191" spans="14:17" ht="12.75">
      <c r="N191" s="6"/>
      <c r="O191" s="6"/>
      <c r="P191" s="6"/>
      <c r="Q191" s="6"/>
    </row>
    <row r="192" spans="14:17" ht="12.75">
      <c r="N192" s="6"/>
      <c r="O192" s="6"/>
      <c r="P192" s="6"/>
      <c r="Q192" s="6"/>
    </row>
    <row r="193" spans="14:17" ht="12.75">
      <c r="N193" s="6"/>
      <c r="O193" s="6"/>
      <c r="P193" s="6"/>
      <c r="Q193" s="6"/>
    </row>
    <row r="194" spans="14:17" ht="12.75">
      <c r="N194" s="6"/>
      <c r="O194" s="6"/>
      <c r="P194" s="6"/>
      <c r="Q194" s="6"/>
    </row>
  </sheetData>
  <sheetProtection sheet="1" objects="1" scenarios="1"/>
  <printOptions/>
  <pageMargins left="0.75" right="0.75" top="1" bottom="1" header="0.5" footer="0.5"/>
  <pageSetup orientation="portrait" r:id="rId3"/>
  <legacyDrawing r:id="rId2"/>
</worksheet>
</file>

<file path=xl/worksheets/sheet6.xml><?xml version="1.0" encoding="utf-8"?>
<worksheet xmlns="http://schemas.openxmlformats.org/spreadsheetml/2006/main" xmlns:r="http://schemas.openxmlformats.org/officeDocument/2006/relationships">
  <dimension ref="A1:C122"/>
  <sheetViews>
    <sheetView workbookViewId="0" topLeftCell="A1">
      <selection activeCell="A1" sqref="A1"/>
    </sheetView>
  </sheetViews>
  <sheetFormatPr defaultColWidth="9.140625" defaultRowHeight="12.75"/>
  <cols>
    <col min="1" max="1" width="35.421875" style="9" customWidth="1"/>
    <col min="2" max="2" width="26.140625" style="9" customWidth="1"/>
    <col min="3" max="16384" width="9.140625" style="10" customWidth="1"/>
  </cols>
  <sheetData>
    <row r="1" spans="1:2" ht="12.75">
      <c r="A1" s="18" t="s">
        <v>67</v>
      </c>
      <c r="B1" s="18"/>
    </row>
    <row r="2" spans="1:2" ht="12.75">
      <c r="A2" s="18" t="s">
        <v>68</v>
      </c>
      <c r="B2" s="18"/>
    </row>
    <row r="3" spans="1:2" ht="12.75">
      <c r="A3" s="18" t="s">
        <v>69</v>
      </c>
      <c r="B3" s="19">
        <v>26876.76</v>
      </c>
    </row>
    <row r="4" spans="1:2" ht="12.75">
      <c r="A4" s="18" t="s">
        <v>70</v>
      </c>
      <c r="B4" s="19">
        <v>1024.84</v>
      </c>
    </row>
    <row r="5" spans="1:2" ht="12.75">
      <c r="A5" s="18" t="s">
        <v>71</v>
      </c>
      <c r="B5" s="19">
        <v>1084.24</v>
      </c>
    </row>
    <row r="6" spans="1:2" ht="12.75">
      <c r="A6" s="18" t="s">
        <v>57</v>
      </c>
      <c r="B6" s="19">
        <v>28985.84</v>
      </c>
    </row>
    <row r="7" spans="1:2" ht="12.75">
      <c r="A7" s="18" t="s">
        <v>72</v>
      </c>
      <c r="B7" s="18"/>
    </row>
    <row r="8" spans="1:2" ht="12.75">
      <c r="A8" s="18" t="s">
        <v>73</v>
      </c>
      <c r="B8" s="19">
        <v>17407.45</v>
      </c>
    </row>
    <row r="9" spans="1:2" ht="12.75">
      <c r="A9" s="18" t="s">
        <v>74</v>
      </c>
      <c r="B9" s="19">
        <v>17407.45</v>
      </c>
    </row>
    <row r="10" spans="1:2" ht="12.75">
      <c r="A10" s="18" t="s">
        <v>75</v>
      </c>
      <c r="B10" s="18"/>
    </row>
    <row r="11" spans="1:2" ht="12.75">
      <c r="A11" s="18" t="s">
        <v>76</v>
      </c>
      <c r="B11" s="18">
        <v>0</v>
      </c>
    </row>
    <row r="12" spans="1:2" ht="12.75">
      <c r="A12" s="18" t="s">
        <v>77</v>
      </c>
      <c r="B12" s="18">
        <v>0</v>
      </c>
    </row>
    <row r="13" spans="1:2" ht="12.75">
      <c r="A13" s="18" t="s">
        <v>78</v>
      </c>
      <c r="B13" s="18"/>
    </row>
    <row r="14" spans="1:2" ht="12.75">
      <c r="A14" s="18" t="s">
        <v>79</v>
      </c>
      <c r="B14" s="19">
        <v>1799</v>
      </c>
    </row>
    <row r="15" spans="1:2" ht="12.75">
      <c r="A15" s="18" t="s">
        <v>80</v>
      </c>
      <c r="B15" s="18">
        <v>250</v>
      </c>
    </row>
    <row r="16" spans="1:2" ht="12.75">
      <c r="A16" s="18" t="s">
        <v>81</v>
      </c>
      <c r="B16" s="19">
        <v>2650</v>
      </c>
    </row>
    <row r="17" spans="1:2" ht="12.75">
      <c r="A17" s="18" t="s">
        <v>82</v>
      </c>
      <c r="B17" s="19">
        <v>4699</v>
      </c>
    </row>
    <row r="18" spans="1:2" ht="12.75">
      <c r="A18" s="18" t="s">
        <v>83</v>
      </c>
      <c r="B18" s="18"/>
    </row>
    <row r="19" spans="1:2" ht="12.75">
      <c r="A19" s="18" t="s">
        <v>84</v>
      </c>
      <c r="B19" s="19">
        <v>3766</v>
      </c>
    </row>
    <row r="20" spans="1:2" ht="12.75">
      <c r="A20" s="18" t="s">
        <v>85</v>
      </c>
      <c r="B20" s="19">
        <v>3766</v>
      </c>
    </row>
    <row r="21" spans="1:2" ht="12.75">
      <c r="A21" s="18" t="s">
        <v>86</v>
      </c>
      <c r="B21" s="18"/>
    </row>
    <row r="22" spans="1:2" ht="12.75">
      <c r="A22" s="18" t="s">
        <v>87</v>
      </c>
      <c r="B22" s="19">
        <v>2997.44</v>
      </c>
    </row>
    <row r="23" spans="1:2" ht="12.75">
      <c r="A23" s="18" t="s">
        <v>88</v>
      </c>
      <c r="B23" s="19">
        <v>2997.44</v>
      </c>
    </row>
    <row r="24" spans="1:2" ht="12.75">
      <c r="A24" s="18" t="s">
        <v>89</v>
      </c>
      <c r="B24" s="18"/>
    </row>
    <row r="25" spans="1:2" ht="12.75">
      <c r="A25" s="18" t="s">
        <v>90</v>
      </c>
      <c r="B25" s="19">
        <v>5000</v>
      </c>
    </row>
    <row r="26" spans="1:2" ht="12.75">
      <c r="A26" s="18" t="s">
        <v>91</v>
      </c>
      <c r="B26" s="18">
        <v>388.93</v>
      </c>
    </row>
    <row r="27" spans="1:2" ht="12.75">
      <c r="A27" s="18" t="s">
        <v>92</v>
      </c>
      <c r="B27" s="19">
        <v>3863</v>
      </c>
    </row>
    <row r="28" spans="1:2" ht="12.75">
      <c r="A28" s="18" t="s">
        <v>93</v>
      </c>
      <c r="B28" s="18">
        <v>90</v>
      </c>
    </row>
    <row r="29" spans="1:2" ht="12.75">
      <c r="A29" s="18" t="s">
        <v>94</v>
      </c>
      <c r="B29" s="19">
        <v>9341.93</v>
      </c>
    </row>
    <row r="30" spans="1:2" ht="12.75">
      <c r="A30" s="18" t="s">
        <v>55</v>
      </c>
      <c r="B30" s="19">
        <v>67197.66</v>
      </c>
    </row>
    <row r="31" spans="1:2" ht="12.75">
      <c r="A31" s="18" t="s">
        <v>95</v>
      </c>
      <c r="B31" s="18"/>
    </row>
    <row r="32" spans="1:2" ht="12.75">
      <c r="A32" s="18" t="s">
        <v>96</v>
      </c>
      <c r="B32" s="18"/>
    </row>
    <row r="33" spans="1:2" ht="12.75">
      <c r="A33" s="18" t="s">
        <v>97</v>
      </c>
      <c r="B33" s="18">
        <v>483.8</v>
      </c>
    </row>
    <row r="34" spans="1:2" ht="12.75">
      <c r="A34" s="18" t="s">
        <v>98</v>
      </c>
      <c r="B34" s="19">
        <v>1848</v>
      </c>
    </row>
    <row r="35" spans="1:2" ht="12.75">
      <c r="A35" s="18" t="s">
        <v>99</v>
      </c>
      <c r="B35" s="19">
        <v>2559.52</v>
      </c>
    </row>
    <row r="36" spans="1:2" ht="12.75">
      <c r="A36" s="18" t="s">
        <v>17</v>
      </c>
      <c r="B36" s="19">
        <v>4891.32</v>
      </c>
    </row>
    <row r="37" spans="1:2" ht="12.75">
      <c r="A37" s="18" t="s">
        <v>100</v>
      </c>
      <c r="B37" s="18"/>
    </row>
    <row r="38" spans="1:2" ht="12.75">
      <c r="A38" s="18" t="s">
        <v>101</v>
      </c>
      <c r="B38" s="18">
        <v>125</v>
      </c>
    </row>
    <row r="39" spans="1:2" ht="12.75">
      <c r="A39" s="18" t="s">
        <v>102</v>
      </c>
      <c r="B39" s="18">
        <v>115.5</v>
      </c>
    </row>
    <row r="40" spans="1:2" ht="12.75">
      <c r="A40" s="18" t="s">
        <v>103</v>
      </c>
      <c r="B40" s="18">
        <v>533.7</v>
      </c>
    </row>
    <row r="41" spans="1:2" ht="12.75">
      <c r="A41" s="18" t="s">
        <v>16</v>
      </c>
      <c r="B41" s="18">
        <v>774.2</v>
      </c>
    </row>
    <row r="42" spans="1:2" ht="12.75">
      <c r="A42" s="18" t="s">
        <v>104</v>
      </c>
      <c r="B42" s="18"/>
    </row>
    <row r="43" spans="1:2" ht="12.75">
      <c r="A43" s="18" t="s">
        <v>105</v>
      </c>
      <c r="B43" s="18">
        <v>100</v>
      </c>
    </row>
    <row r="44" spans="1:2" ht="12.75">
      <c r="A44" s="18" t="s">
        <v>106</v>
      </c>
      <c r="B44" s="18">
        <v>30</v>
      </c>
    </row>
    <row r="45" spans="1:2" ht="12.75">
      <c r="A45" s="18" t="s">
        <v>107</v>
      </c>
      <c r="B45" s="18">
        <v>130</v>
      </c>
    </row>
    <row r="46" spans="1:2" ht="12.75">
      <c r="A46" s="18" t="s">
        <v>108</v>
      </c>
      <c r="B46" s="18"/>
    </row>
    <row r="47" spans="1:2" ht="12.75">
      <c r="A47" s="18" t="s">
        <v>109</v>
      </c>
      <c r="B47" s="18">
        <v>33.9</v>
      </c>
    </row>
    <row r="48" spans="1:2" ht="12.75">
      <c r="A48" s="18" t="s">
        <v>110</v>
      </c>
      <c r="B48" s="18">
        <v>121.78</v>
      </c>
    </row>
    <row r="49" spans="1:2" ht="12.75">
      <c r="A49" s="18" t="s">
        <v>111</v>
      </c>
      <c r="B49" s="18">
        <v>125</v>
      </c>
    </row>
    <row r="50" spans="1:2" ht="12.75">
      <c r="A50" s="18" t="s">
        <v>56</v>
      </c>
      <c r="B50" s="18">
        <v>280.68</v>
      </c>
    </row>
    <row r="51" spans="1:2" ht="12.75">
      <c r="A51" s="18" t="s">
        <v>112</v>
      </c>
      <c r="B51" s="19">
        <v>6076.2</v>
      </c>
    </row>
    <row r="52" spans="1:2" ht="12.75">
      <c r="A52" s="18" t="s">
        <v>113</v>
      </c>
      <c r="B52" s="19">
        <v>61121.46</v>
      </c>
    </row>
    <row r="53" spans="1:2" ht="12.75">
      <c r="A53" s="18" t="s">
        <v>114</v>
      </c>
      <c r="B53" s="18"/>
    </row>
    <row r="54" spans="1:2" ht="12.75">
      <c r="A54" s="18" t="s">
        <v>115</v>
      </c>
      <c r="B54" s="18"/>
    </row>
    <row r="55" spans="1:2" ht="12.75">
      <c r="A55" s="18" t="s">
        <v>116</v>
      </c>
      <c r="B55" s="19">
        <v>8567.5</v>
      </c>
    </row>
    <row r="56" spans="1:2" ht="12.75">
      <c r="A56" s="18" t="s">
        <v>18</v>
      </c>
      <c r="B56" s="18">
        <v>45</v>
      </c>
    </row>
    <row r="57" spans="1:2" ht="12.75">
      <c r="A57" s="18" t="s">
        <v>117</v>
      </c>
      <c r="B57" s="18">
        <v>510</v>
      </c>
    </row>
    <row r="58" spans="1:2" ht="12.75">
      <c r="A58" s="18" t="s">
        <v>118</v>
      </c>
      <c r="B58" s="18">
        <v>0</v>
      </c>
    </row>
    <row r="59" spans="1:2" ht="12.75">
      <c r="A59" s="18" t="s">
        <v>20</v>
      </c>
      <c r="B59" s="19">
        <v>9122.5</v>
      </c>
    </row>
    <row r="60" spans="1:2" ht="12.75">
      <c r="A60" s="18" t="s">
        <v>31</v>
      </c>
      <c r="B60" s="18"/>
    </row>
    <row r="61" spans="1:2" ht="12.75">
      <c r="A61" s="18" t="s">
        <v>21</v>
      </c>
      <c r="B61" s="18"/>
    </row>
    <row r="62" spans="1:2" ht="12.75">
      <c r="A62" s="18" t="s">
        <v>23</v>
      </c>
      <c r="B62" s="18">
        <v>365.15</v>
      </c>
    </row>
    <row r="63" spans="1:3" ht="12.75">
      <c r="A63" s="18" t="s">
        <v>119</v>
      </c>
      <c r="B63" s="19">
        <v>2325</v>
      </c>
      <c r="C63" s="10" t="s">
        <v>120</v>
      </c>
    </row>
    <row r="64" spans="1:2" ht="12.75">
      <c r="A64" s="18" t="s">
        <v>25</v>
      </c>
      <c r="B64" s="19">
        <v>1302.37</v>
      </c>
    </row>
    <row r="65" spans="1:2" ht="12.75">
      <c r="A65" s="18" t="s">
        <v>27</v>
      </c>
      <c r="B65" s="18">
        <v>179.32</v>
      </c>
    </row>
    <row r="66" spans="1:2" ht="12.75">
      <c r="A66" s="18" t="s">
        <v>28</v>
      </c>
      <c r="B66" s="19">
        <v>4171.84</v>
      </c>
    </row>
    <row r="67" spans="1:2" ht="12.75">
      <c r="A67" s="18" t="s">
        <v>121</v>
      </c>
      <c r="B67" s="18"/>
    </row>
    <row r="68" spans="1:2" ht="12.75">
      <c r="A68" s="18" t="s">
        <v>122</v>
      </c>
      <c r="B68" s="19">
        <v>1159.63</v>
      </c>
    </row>
    <row r="69" spans="1:2" ht="12.75">
      <c r="A69" s="18" t="s">
        <v>123</v>
      </c>
      <c r="B69" s="19">
        <v>1159.63</v>
      </c>
    </row>
    <row r="70" spans="1:2" ht="12.75">
      <c r="A70" s="18" t="s">
        <v>124</v>
      </c>
      <c r="B70" s="18">
        <v>114.47</v>
      </c>
    </row>
    <row r="71" spans="1:2" ht="12.75">
      <c r="A71" s="18" t="s">
        <v>125</v>
      </c>
      <c r="B71" s="18"/>
    </row>
    <row r="72" spans="1:2" ht="12.75">
      <c r="A72" s="18" t="s">
        <v>126</v>
      </c>
      <c r="B72" s="19">
        <v>23238.64</v>
      </c>
    </row>
    <row r="73" spans="1:2" ht="12.75">
      <c r="A73" s="18" t="s">
        <v>127</v>
      </c>
      <c r="B73" s="19">
        <v>1067.44</v>
      </c>
    </row>
    <row r="74" spans="1:2" ht="12.75">
      <c r="A74" s="18" t="s">
        <v>128</v>
      </c>
      <c r="B74" s="19">
        <v>11200</v>
      </c>
    </row>
    <row r="75" spans="1:2" ht="12.75">
      <c r="A75" s="18" t="s">
        <v>129</v>
      </c>
      <c r="B75" s="19">
        <v>5060</v>
      </c>
    </row>
    <row r="76" spans="1:2" ht="12.75">
      <c r="A76" s="18" t="s">
        <v>130</v>
      </c>
      <c r="B76" s="19">
        <v>19728</v>
      </c>
    </row>
    <row r="77" spans="1:2" ht="12.75">
      <c r="A77" s="18" t="s">
        <v>131</v>
      </c>
      <c r="B77" s="19">
        <v>2396.22</v>
      </c>
    </row>
    <row r="78" spans="1:2" ht="12.75">
      <c r="A78" s="18" t="s">
        <v>132</v>
      </c>
      <c r="B78" s="19">
        <v>5690.11</v>
      </c>
    </row>
    <row r="79" spans="1:2" ht="12.75">
      <c r="A79" s="18" t="s">
        <v>133</v>
      </c>
      <c r="B79" s="18">
        <v>959.96</v>
      </c>
    </row>
    <row r="80" spans="1:2" ht="12.75">
      <c r="A80" s="18" t="s">
        <v>134</v>
      </c>
      <c r="B80" s="18">
        <v>100</v>
      </c>
    </row>
    <row r="81" spans="1:2" ht="12.75">
      <c r="A81" s="18" t="s">
        <v>135</v>
      </c>
      <c r="B81" s="18">
        <v>372.15</v>
      </c>
    </row>
    <row r="82" spans="1:2" ht="12.75">
      <c r="A82" s="18" t="s">
        <v>136</v>
      </c>
      <c r="B82" s="18">
        <v>436.64</v>
      </c>
    </row>
    <row r="83" spans="1:2" ht="12.75">
      <c r="A83" s="18" t="s">
        <v>137</v>
      </c>
      <c r="B83" s="18">
        <v>285.97</v>
      </c>
    </row>
    <row r="84" spans="1:2" ht="12.75">
      <c r="A84" s="18" t="s">
        <v>138</v>
      </c>
      <c r="B84" s="18">
        <v>360.14</v>
      </c>
    </row>
    <row r="85" spans="1:2" ht="12.75">
      <c r="A85" s="18" t="s">
        <v>139</v>
      </c>
      <c r="B85" s="19">
        <v>3571.54</v>
      </c>
    </row>
    <row r="86" spans="1:2" ht="12.75">
      <c r="A86" s="18" t="s">
        <v>140</v>
      </c>
      <c r="B86" s="19">
        <v>1305.33</v>
      </c>
    </row>
    <row r="87" spans="1:2" ht="12.75">
      <c r="A87" s="18" t="s">
        <v>141</v>
      </c>
      <c r="B87" s="19">
        <v>8617.53</v>
      </c>
    </row>
    <row r="88" spans="1:2" ht="12.75">
      <c r="A88" s="18" t="s">
        <v>142</v>
      </c>
      <c r="B88" s="18">
        <v>119.08</v>
      </c>
    </row>
    <row r="89" spans="1:2" ht="12.75">
      <c r="A89" s="18" t="s">
        <v>143</v>
      </c>
      <c r="B89" s="19">
        <v>2076.89</v>
      </c>
    </row>
    <row r="90" spans="1:2" ht="12.75">
      <c r="A90" s="18" t="s">
        <v>144</v>
      </c>
      <c r="B90" s="18">
        <v>0</v>
      </c>
    </row>
    <row r="91" spans="1:2" ht="12.75">
      <c r="A91" s="18" t="s">
        <v>145</v>
      </c>
      <c r="B91" s="18">
        <v>542.65</v>
      </c>
    </row>
    <row r="92" spans="1:2" ht="12.75">
      <c r="A92" s="18" t="s">
        <v>146</v>
      </c>
      <c r="B92" s="19">
        <v>87128.29</v>
      </c>
    </row>
    <row r="93" spans="1:2" ht="12.75">
      <c r="A93" s="18" t="s">
        <v>147</v>
      </c>
      <c r="B93" s="19">
        <v>92574.23</v>
      </c>
    </row>
    <row r="94" spans="1:2" ht="12.75">
      <c r="A94" s="18" t="s">
        <v>148</v>
      </c>
      <c r="B94" s="18"/>
    </row>
    <row r="95" spans="1:2" ht="12.75">
      <c r="A95" s="18" t="s">
        <v>149</v>
      </c>
      <c r="B95" s="18"/>
    </row>
    <row r="96" spans="1:2" ht="12.75">
      <c r="A96" s="18" t="s">
        <v>150</v>
      </c>
      <c r="B96" s="18">
        <v>275.93</v>
      </c>
    </row>
    <row r="97" spans="1:2" ht="12.75">
      <c r="A97" s="18" t="s">
        <v>151</v>
      </c>
      <c r="B97" s="19">
        <v>14257.25</v>
      </c>
    </row>
    <row r="98" spans="1:2" ht="12.75">
      <c r="A98" s="18" t="s">
        <v>152</v>
      </c>
      <c r="B98" s="19">
        <v>14533.18</v>
      </c>
    </row>
    <row r="99" spans="1:2" ht="12.75">
      <c r="A99" s="18" t="s">
        <v>153</v>
      </c>
      <c r="B99" s="19">
        <v>14533.18</v>
      </c>
    </row>
    <row r="100" spans="1:2" ht="12.75">
      <c r="A100" s="18" t="s">
        <v>154</v>
      </c>
      <c r="B100" s="18"/>
    </row>
    <row r="101" spans="1:2" ht="12.75">
      <c r="A101" s="18" t="s">
        <v>155</v>
      </c>
      <c r="B101" s="19">
        <v>1365</v>
      </c>
    </row>
    <row r="102" spans="1:2" ht="12.75">
      <c r="A102" s="18" t="s">
        <v>156</v>
      </c>
      <c r="B102" s="19">
        <v>1365</v>
      </c>
    </row>
    <row r="103" spans="1:2" ht="12.75">
      <c r="A103" s="18" t="s">
        <v>157</v>
      </c>
      <c r="B103" s="18"/>
    </row>
    <row r="104" spans="1:2" ht="12.75">
      <c r="A104" s="18" t="s">
        <v>158</v>
      </c>
      <c r="B104" s="18"/>
    </row>
    <row r="105" spans="1:2" ht="12.75">
      <c r="A105" s="18" t="s">
        <v>159</v>
      </c>
      <c r="B105" s="18">
        <v>333.55</v>
      </c>
    </row>
    <row r="106" spans="1:2" ht="12.75">
      <c r="A106" s="18" t="s">
        <v>160</v>
      </c>
      <c r="B106" s="19">
        <v>7893.9</v>
      </c>
    </row>
    <row r="107" spans="1:2" ht="12.75">
      <c r="A107" s="18" t="s">
        <v>29</v>
      </c>
      <c r="B107" s="19">
        <v>2112.46</v>
      </c>
    </row>
    <row r="108" spans="1:2" ht="12.75">
      <c r="A108" s="18" t="s">
        <v>30</v>
      </c>
      <c r="B108" s="19">
        <v>6274.49</v>
      </c>
    </row>
    <row r="109" spans="1:2" ht="12.75">
      <c r="A109" s="18" t="s">
        <v>161</v>
      </c>
      <c r="B109" s="19">
        <v>16614.4</v>
      </c>
    </row>
    <row r="110" spans="1:2" ht="12.75">
      <c r="A110" s="18" t="s">
        <v>51</v>
      </c>
      <c r="B110" s="18"/>
    </row>
    <row r="111" spans="1:2" ht="12.75">
      <c r="A111" s="18" t="s">
        <v>162</v>
      </c>
      <c r="B111" s="18">
        <v>599.8</v>
      </c>
    </row>
    <row r="112" spans="1:2" ht="12.75">
      <c r="A112" s="18" t="s">
        <v>163</v>
      </c>
      <c r="B112" s="18">
        <v>49.95</v>
      </c>
    </row>
    <row r="113" spans="1:2" ht="12.75">
      <c r="A113" s="18" t="s">
        <v>164</v>
      </c>
      <c r="B113" s="18">
        <v>649.75</v>
      </c>
    </row>
    <row r="114" spans="1:2" ht="12.75">
      <c r="A114" s="18" t="s">
        <v>165</v>
      </c>
      <c r="B114" s="19">
        <v>17264.15</v>
      </c>
    </row>
    <row r="115" spans="1:2" ht="12.75">
      <c r="A115" s="18" t="s">
        <v>166</v>
      </c>
      <c r="B115" s="18"/>
    </row>
    <row r="116" spans="1:2" ht="12.75">
      <c r="A116" s="18" t="s">
        <v>167</v>
      </c>
      <c r="B116" s="18">
        <v>275</v>
      </c>
    </row>
    <row r="117" spans="1:2" ht="12.75">
      <c r="A117" s="18" t="s">
        <v>168</v>
      </c>
      <c r="B117" s="18">
        <v>75</v>
      </c>
    </row>
    <row r="118" spans="1:2" ht="12.75">
      <c r="A118" s="18" t="s">
        <v>169</v>
      </c>
      <c r="B118" s="18">
        <v>350</v>
      </c>
    </row>
    <row r="119" spans="1:2" ht="12.75">
      <c r="A119" s="18" t="s">
        <v>170</v>
      </c>
      <c r="B119" s="18">
        <v>259.8</v>
      </c>
    </row>
    <row r="120" spans="1:2" ht="12.75">
      <c r="A120" s="18" t="s">
        <v>171</v>
      </c>
      <c r="B120" s="19">
        <v>135468.86</v>
      </c>
    </row>
    <row r="121" spans="1:2" ht="12.75">
      <c r="A121" s="18" t="s">
        <v>172</v>
      </c>
      <c r="B121" s="18"/>
    </row>
    <row r="122" spans="1:2" ht="12.75">
      <c r="A122" s="44"/>
      <c r="B122" s="45"/>
    </row>
  </sheetData>
  <sheetProtection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dc:creator>
  <cp:keywords/>
  <dc:description/>
  <cp:lastModifiedBy>B</cp:lastModifiedBy>
  <cp:lastPrinted>2008-02-25T01:31:32Z</cp:lastPrinted>
  <dcterms:created xsi:type="dcterms:W3CDTF">2008-02-06T01:12:44Z</dcterms:created>
  <dcterms:modified xsi:type="dcterms:W3CDTF">2008-03-02T23:40:32Z</dcterms:modified>
  <cp:category/>
  <cp:version/>
  <cp:contentType/>
  <cp:contentStatus/>
</cp:coreProperties>
</file>